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945" activeTab="2"/>
  </bookViews>
  <sheets>
    <sheet name="IFMG Completa 16 05" sheetId="8" r:id="rId1"/>
    <sheet name="Ranking pós distribuição" sheetId="6" r:id="rId2"/>
    <sheet name="Ordem de distribuição de código" sheetId="7" r:id="rId3"/>
  </sheets>
  <calcPr calcId="145621"/>
</workbook>
</file>

<file path=xl/calcChain.xml><?xml version="1.0" encoding="utf-8"?>
<calcChain xmlns="http://schemas.openxmlformats.org/spreadsheetml/2006/main">
  <c r="D4" i="6" l="1"/>
  <c r="U2" i="8" l="1"/>
  <c r="S2" i="8"/>
  <c r="N2" i="8"/>
  <c r="O2" i="8"/>
  <c r="P2" i="8"/>
  <c r="Q2" i="8"/>
  <c r="V6" i="8" l="1"/>
  <c r="V146" i="8" l="1"/>
  <c r="T146" i="8"/>
  <c r="R146" i="8"/>
  <c r="V135" i="8"/>
  <c r="R135" i="8"/>
  <c r="T135" i="8" s="1"/>
  <c r="V129" i="8"/>
  <c r="R129" i="8"/>
  <c r="V122" i="8"/>
  <c r="R122" i="8"/>
  <c r="V115" i="8"/>
  <c r="R115" i="8"/>
  <c r="V110" i="8"/>
  <c r="R110" i="8"/>
  <c r="V107" i="8"/>
  <c r="R107" i="8"/>
  <c r="T107" i="8" s="1"/>
  <c r="V90" i="8"/>
  <c r="R90" i="8"/>
  <c r="T90" i="8" s="1"/>
  <c r="V81" i="8"/>
  <c r="R81" i="8"/>
  <c r="T81" i="8" s="1"/>
  <c r="V77" i="8"/>
  <c r="R77" i="8"/>
  <c r="V72" i="8"/>
  <c r="R72" i="8"/>
  <c r="T72" i="8" s="1"/>
  <c r="V63" i="8"/>
  <c r="T63" i="8"/>
  <c r="R63" i="8"/>
  <c r="V54" i="8"/>
  <c r="R54" i="8"/>
  <c r="T54" i="8" s="1"/>
  <c r="V45" i="8"/>
  <c r="R45" i="8"/>
  <c r="V40" i="8"/>
  <c r="R40" i="8"/>
  <c r="V30" i="8"/>
  <c r="R30" i="8"/>
  <c r="V24" i="8"/>
  <c r="T24" i="8"/>
  <c r="R24" i="8"/>
  <c r="R6" i="8"/>
  <c r="R2" i="8" s="1"/>
  <c r="J146" i="8"/>
  <c r="K146" i="8" s="1"/>
  <c r="H146" i="8"/>
  <c r="K145" i="8"/>
  <c r="H145" i="8"/>
  <c r="I145" i="8" s="1"/>
  <c r="K144" i="8"/>
  <c r="H144" i="8"/>
  <c r="I144" i="8" s="1"/>
  <c r="J143" i="8"/>
  <c r="K143" i="8" s="1"/>
  <c r="H143" i="8"/>
  <c r="I143" i="8" s="1"/>
  <c r="K142" i="8"/>
  <c r="H142" i="8"/>
  <c r="I142" i="8" s="1"/>
  <c r="K141" i="8"/>
  <c r="H141" i="8"/>
  <c r="I141" i="8" s="1"/>
  <c r="K140" i="8"/>
  <c r="J140" i="8"/>
  <c r="H140" i="8"/>
  <c r="I140" i="8" s="1"/>
  <c r="L139" i="8"/>
  <c r="K139" i="8"/>
  <c r="H139" i="8"/>
  <c r="I139" i="8" s="1"/>
  <c r="K138" i="8"/>
  <c r="H138" i="8"/>
  <c r="I138" i="8" s="1"/>
  <c r="K137" i="8"/>
  <c r="H137" i="8"/>
  <c r="I137" i="8" s="1"/>
  <c r="J135" i="8"/>
  <c r="K135" i="8" s="1"/>
  <c r="H135" i="8"/>
  <c r="J134" i="8"/>
  <c r="H134" i="8"/>
  <c r="I134" i="8" s="1"/>
  <c r="K133" i="8"/>
  <c r="H133" i="8"/>
  <c r="I133" i="8" s="1"/>
  <c r="K132" i="8"/>
  <c r="H132" i="8"/>
  <c r="I132" i="8" s="1"/>
  <c r="K131" i="8"/>
  <c r="H131" i="8"/>
  <c r="I131" i="8" s="1"/>
  <c r="K129" i="8"/>
  <c r="H129" i="8"/>
  <c r="L129" i="8" s="1"/>
  <c r="K128" i="8"/>
  <c r="H128" i="8"/>
  <c r="L128" i="8" s="1"/>
  <c r="K127" i="8"/>
  <c r="H127" i="8"/>
  <c r="L127" i="8" s="1"/>
  <c r="K126" i="8"/>
  <c r="H126" i="8"/>
  <c r="L126" i="8" s="1"/>
  <c r="K125" i="8"/>
  <c r="H125" i="8"/>
  <c r="L125" i="8" s="1"/>
  <c r="K124" i="8"/>
  <c r="H124" i="8"/>
  <c r="L124" i="8" s="1"/>
  <c r="J122" i="8"/>
  <c r="K122" i="8" s="1"/>
  <c r="H122" i="8"/>
  <c r="J121" i="8"/>
  <c r="L121" i="8" s="1"/>
  <c r="H121" i="8"/>
  <c r="I121" i="8" s="1"/>
  <c r="K120" i="8"/>
  <c r="H120" i="8"/>
  <c r="I120" i="8" s="1"/>
  <c r="K119" i="8"/>
  <c r="J119" i="8"/>
  <c r="H119" i="8"/>
  <c r="I119" i="8" s="1"/>
  <c r="J118" i="8"/>
  <c r="K118" i="8" s="1"/>
  <c r="H118" i="8"/>
  <c r="I118" i="8" s="1"/>
  <c r="J117" i="8"/>
  <c r="K117" i="8" s="1"/>
  <c r="H117" i="8"/>
  <c r="I117" i="8" s="1"/>
  <c r="K115" i="8"/>
  <c r="H115" i="8"/>
  <c r="I115" i="8" s="1"/>
  <c r="K114" i="8"/>
  <c r="H114" i="8"/>
  <c r="I114" i="8" s="1"/>
  <c r="K113" i="8"/>
  <c r="H113" i="8"/>
  <c r="I113" i="8" s="1"/>
  <c r="K112" i="8"/>
  <c r="H112" i="8"/>
  <c r="I112" i="8" s="1"/>
  <c r="J110" i="8"/>
  <c r="K110" i="8" s="1"/>
  <c r="H110" i="8"/>
  <c r="I110" i="8" s="1"/>
  <c r="K109" i="8"/>
  <c r="H109" i="8"/>
  <c r="L109" i="8" s="1"/>
  <c r="K107" i="8"/>
  <c r="H107" i="8"/>
  <c r="I107" i="8" s="1"/>
  <c r="K106" i="8"/>
  <c r="H106" i="8"/>
  <c r="I106" i="8" s="1"/>
  <c r="K105" i="8"/>
  <c r="H105" i="8"/>
  <c r="I105" i="8" s="1"/>
  <c r="K104" i="8"/>
  <c r="H104" i="8"/>
  <c r="I104" i="8" s="1"/>
  <c r="K103" i="8"/>
  <c r="H103" i="8"/>
  <c r="I103" i="8" s="1"/>
  <c r="K102" i="8"/>
  <c r="H102" i="8"/>
  <c r="I102" i="8" s="1"/>
  <c r="L101" i="8"/>
  <c r="K101" i="8"/>
  <c r="H101" i="8"/>
  <c r="I101" i="8" s="1"/>
  <c r="K100" i="8"/>
  <c r="H100" i="8"/>
  <c r="I100" i="8" s="1"/>
  <c r="K99" i="8"/>
  <c r="H99" i="8"/>
  <c r="I99" i="8" s="1"/>
  <c r="K98" i="8"/>
  <c r="H98" i="8"/>
  <c r="I98" i="8" s="1"/>
  <c r="K97" i="8"/>
  <c r="H97" i="8"/>
  <c r="I97" i="8" s="1"/>
  <c r="K96" i="8"/>
  <c r="H96" i="8"/>
  <c r="I96" i="8" s="1"/>
  <c r="K95" i="8"/>
  <c r="H95" i="8"/>
  <c r="I95" i="8" s="1"/>
  <c r="K94" i="8"/>
  <c r="H94" i="8"/>
  <c r="I94" i="8" s="1"/>
  <c r="K93" i="8"/>
  <c r="H93" i="8"/>
  <c r="I93" i="8" s="1"/>
  <c r="K92" i="8"/>
  <c r="H92" i="8"/>
  <c r="I92" i="8" s="1"/>
  <c r="J90" i="8"/>
  <c r="H90" i="8"/>
  <c r="I90" i="8" s="1"/>
  <c r="J89" i="8"/>
  <c r="K89" i="8" s="1"/>
  <c r="H89" i="8"/>
  <c r="I89" i="8" s="1"/>
  <c r="J88" i="8"/>
  <c r="K88" i="8" s="1"/>
  <c r="H88" i="8"/>
  <c r="K87" i="8"/>
  <c r="H87" i="8"/>
  <c r="I87" i="8" s="1"/>
  <c r="K86" i="8"/>
  <c r="H86" i="8"/>
  <c r="I86" i="8" s="1"/>
  <c r="K85" i="8"/>
  <c r="H85" i="8"/>
  <c r="I85" i="8" s="1"/>
  <c r="K84" i="8"/>
  <c r="H84" i="8"/>
  <c r="I84" i="8" s="1"/>
  <c r="K83" i="8"/>
  <c r="H83" i="8"/>
  <c r="I83" i="8" s="1"/>
  <c r="J81" i="8"/>
  <c r="H81" i="8"/>
  <c r="I81" i="8" s="1"/>
  <c r="K80" i="8"/>
  <c r="H80" i="8"/>
  <c r="I80" i="8" s="1"/>
  <c r="K79" i="8"/>
  <c r="H79" i="8"/>
  <c r="I79" i="8" s="1"/>
  <c r="J77" i="8"/>
  <c r="K77" i="8" s="1"/>
  <c r="H77" i="8"/>
  <c r="I77" i="8" s="1"/>
  <c r="K76" i="8"/>
  <c r="H76" i="8"/>
  <c r="I76" i="8" s="1"/>
  <c r="K75" i="8"/>
  <c r="H75" i="8"/>
  <c r="I75" i="8" s="1"/>
  <c r="K74" i="8"/>
  <c r="H74" i="8"/>
  <c r="I74" i="8" s="1"/>
  <c r="J72" i="8"/>
  <c r="H72" i="8"/>
  <c r="I72" i="8" s="1"/>
  <c r="J71" i="8"/>
  <c r="K71" i="8" s="1"/>
  <c r="H71" i="8"/>
  <c r="I71" i="8" s="1"/>
  <c r="J70" i="8"/>
  <c r="K70" i="8" s="1"/>
  <c r="H70" i="8"/>
  <c r="J69" i="8"/>
  <c r="H69" i="8"/>
  <c r="I69" i="8" s="1"/>
  <c r="J68" i="8"/>
  <c r="H68" i="8"/>
  <c r="I68" i="8" s="1"/>
  <c r="J67" i="8"/>
  <c r="K67" i="8" s="1"/>
  <c r="H67" i="8"/>
  <c r="I67" i="8" s="1"/>
  <c r="J66" i="8"/>
  <c r="K66" i="8" s="1"/>
  <c r="H66" i="8"/>
  <c r="I66" i="8" s="1"/>
  <c r="J65" i="8"/>
  <c r="H65" i="8"/>
  <c r="I65" i="8" s="1"/>
  <c r="K63" i="8"/>
  <c r="H63" i="8"/>
  <c r="I63" i="8" s="1"/>
  <c r="K62" i="8"/>
  <c r="H62" i="8"/>
  <c r="I62" i="8" s="1"/>
  <c r="J61" i="8"/>
  <c r="K61" i="8" s="1"/>
  <c r="H61" i="8"/>
  <c r="I61" i="8" s="1"/>
  <c r="K60" i="8"/>
  <c r="H60" i="8"/>
  <c r="L60" i="8" s="1"/>
  <c r="K59" i="8"/>
  <c r="H59" i="8"/>
  <c r="L59" i="8" s="1"/>
  <c r="J58" i="8"/>
  <c r="K58" i="8" s="1"/>
  <c r="H58" i="8"/>
  <c r="I58" i="8" s="1"/>
  <c r="K57" i="8"/>
  <c r="H57" i="8"/>
  <c r="I57" i="8" s="1"/>
  <c r="K56" i="8"/>
  <c r="H56" i="8"/>
  <c r="I56" i="8" s="1"/>
  <c r="K54" i="8"/>
  <c r="H54" i="8"/>
  <c r="I54" i="8" s="1"/>
  <c r="K53" i="8"/>
  <c r="H53" i="8"/>
  <c r="I53" i="8" s="1"/>
  <c r="K52" i="8"/>
  <c r="H52" i="8"/>
  <c r="I52" i="8" s="1"/>
  <c r="K51" i="8"/>
  <c r="H51" i="8"/>
  <c r="I51" i="8" s="1"/>
  <c r="K50" i="8"/>
  <c r="H50" i="8"/>
  <c r="I50" i="8" s="1"/>
  <c r="K49" i="8"/>
  <c r="H49" i="8"/>
  <c r="I49" i="8" s="1"/>
  <c r="K48" i="8"/>
  <c r="H48" i="8"/>
  <c r="I48" i="8" s="1"/>
  <c r="K47" i="8"/>
  <c r="H47" i="8"/>
  <c r="I47" i="8" s="1"/>
  <c r="K45" i="8"/>
  <c r="H45" i="8"/>
  <c r="I45" i="8" s="1"/>
  <c r="L44" i="8"/>
  <c r="K44" i="8"/>
  <c r="H44" i="8"/>
  <c r="I44" i="8" s="1"/>
  <c r="K43" i="8"/>
  <c r="H43" i="8"/>
  <c r="I43" i="8" s="1"/>
  <c r="K42" i="8"/>
  <c r="H42" i="8"/>
  <c r="I42" i="8" s="1"/>
  <c r="K40" i="8"/>
  <c r="H40" i="8"/>
  <c r="K39" i="8"/>
  <c r="H39" i="8"/>
  <c r="K38" i="8"/>
  <c r="H38" i="8"/>
  <c r="K37" i="8"/>
  <c r="H37" i="8"/>
  <c r="K36" i="8"/>
  <c r="H36" i="8"/>
  <c r="K35" i="8"/>
  <c r="H35" i="8"/>
  <c r="K34" i="8"/>
  <c r="H34" i="8"/>
  <c r="K33" i="8"/>
  <c r="H33" i="8"/>
  <c r="K32" i="8"/>
  <c r="H32" i="8"/>
  <c r="J30" i="8"/>
  <c r="K30" i="8" s="1"/>
  <c r="H30" i="8"/>
  <c r="I30" i="8" s="1"/>
  <c r="J29" i="8"/>
  <c r="H29" i="8"/>
  <c r="I29" i="8" s="1"/>
  <c r="K28" i="8"/>
  <c r="H28" i="8"/>
  <c r="I28" i="8" s="1"/>
  <c r="K27" i="8"/>
  <c r="H27" i="8"/>
  <c r="I27" i="8" s="1"/>
  <c r="K26" i="8"/>
  <c r="H26" i="8"/>
  <c r="I26" i="8" s="1"/>
  <c r="J24" i="8"/>
  <c r="K24" i="8" s="1"/>
  <c r="H24" i="8"/>
  <c r="I24" i="8" s="1"/>
  <c r="K23" i="8"/>
  <c r="H23" i="8"/>
  <c r="L23" i="8" s="1"/>
  <c r="K22" i="8"/>
  <c r="H22" i="8"/>
  <c r="L22" i="8" s="1"/>
  <c r="K21" i="8"/>
  <c r="H21" i="8"/>
  <c r="L21" i="8" s="1"/>
  <c r="K20" i="8"/>
  <c r="H20" i="8"/>
  <c r="L20" i="8" s="1"/>
  <c r="K19" i="8"/>
  <c r="H19" i="8"/>
  <c r="I19" i="8" s="1"/>
  <c r="K18" i="8"/>
  <c r="H18" i="8"/>
  <c r="I18" i="8" s="1"/>
  <c r="K17" i="8"/>
  <c r="H17" i="8"/>
  <c r="L17" i="8" s="1"/>
  <c r="K16" i="8"/>
  <c r="H16" i="8"/>
  <c r="I16" i="8" s="1"/>
  <c r="K15" i="8"/>
  <c r="H15" i="8"/>
  <c r="L15" i="8" s="1"/>
  <c r="K14" i="8"/>
  <c r="H14" i="8"/>
  <c r="I14" i="8" s="1"/>
  <c r="K13" i="8"/>
  <c r="H13" i="8"/>
  <c r="I13" i="8" s="1"/>
  <c r="J12" i="8"/>
  <c r="K12" i="8" s="1"/>
  <c r="H12" i="8"/>
  <c r="I12" i="8" s="1"/>
  <c r="K11" i="8"/>
  <c r="H11" i="8"/>
  <c r="K10" i="8"/>
  <c r="H10" i="8"/>
  <c r="K9" i="8"/>
  <c r="H9" i="8"/>
  <c r="K8" i="8"/>
  <c r="H8" i="8"/>
  <c r="J6" i="8"/>
  <c r="K6" i="8" s="1"/>
  <c r="H6" i="8"/>
  <c r="I6" i="8" s="1"/>
  <c r="J5" i="8"/>
  <c r="K5" i="8" s="1"/>
  <c r="H5" i="8"/>
  <c r="V2" i="8" l="1"/>
  <c r="L87" i="8"/>
  <c r="L76" i="8"/>
  <c r="L135" i="8"/>
  <c r="L29" i="8"/>
  <c r="L84" i="8"/>
  <c r="I129" i="8"/>
  <c r="L102" i="8"/>
  <c r="L62" i="8"/>
  <c r="L72" i="8"/>
  <c r="L80" i="8"/>
  <c r="L90" i="8"/>
  <c r="L94" i="8"/>
  <c r="L138" i="8"/>
  <c r="T45" i="8"/>
  <c r="T77" i="8"/>
  <c r="T129" i="8"/>
  <c r="L45" i="8"/>
  <c r="L79" i="8"/>
  <c r="L93" i="8"/>
  <c r="I125" i="8"/>
  <c r="L137" i="8"/>
  <c r="T40" i="8"/>
  <c r="L26" i="8"/>
  <c r="L43" i="8"/>
  <c r="L57" i="8"/>
  <c r="L75" i="8"/>
  <c r="L77" i="8"/>
  <c r="L83" i="8"/>
  <c r="L98" i="8"/>
  <c r="L106" i="8"/>
  <c r="I127" i="8"/>
  <c r="T115" i="8"/>
  <c r="L42" i="8"/>
  <c r="L56" i="8"/>
  <c r="L81" i="8"/>
  <c r="M81" i="8" s="1"/>
  <c r="W81" i="8" s="1"/>
  <c r="L97" i="8"/>
  <c r="L105" i="8"/>
  <c r="I126" i="8"/>
  <c r="L140" i="8"/>
  <c r="T6" i="8"/>
  <c r="I124" i="8"/>
  <c r="I128" i="8"/>
  <c r="L134" i="8"/>
  <c r="T30" i="8"/>
  <c r="T122" i="8"/>
  <c r="T110" i="8"/>
  <c r="M129" i="8"/>
  <c r="W129" i="8" s="1"/>
  <c r="L28" i="8"/>
  <c r="L70" i="8"/>
  <c r="L74" i="8"/>
  <c r="L86" i="8"/>
  <c r="L88" i="8"/>
  <c r="L92" i="8"/>
  <c r="L96" i="8"/>
  <c r="L100" i="8"/>
  <c r="L104" i="8"/>
  <c r="L122" i="8"/>
  <c r="L5" i="8"/>
  <c r="L27" i="8"/>
  <c r="L30" i="8"/>
  <c r="L63" i="8"/>
  <c r="L68" i="8"/>
  <c r="L85" i="8"/>
  <c r="L95" i="8"/>
  <c r="L99" i="8"/>
  <c r="L103" i="8"/>
  <c r="L107" i="8"/>
  <c r="L66" i="8"/>
  <c r="L146" i="8"/>
  <c r="L69" i="8"/>
  <c r="I15" i="8"/>
  <c r="I17" i="8"/>
  <c r="I20" i="8"/>
  <c r="I21" i="8"/>
  <c r="I22" i="8"/>
  <c r="I23" i="8"/>
  <c r="I5" i="8"/>
  <c r="K68" i="8"/>
  <c r="I70" i="8"/>
  <c r="K72" i="8"/>
  <c r="K81" i="8"/>
  <c r="K90" i="8"/>
  <c r="I135" i="8"/>
  <c r="L12" i="8"/>
  <c r="L13" i="8"/>
  <c r="L14" i="8"/>
  <c r="L16" i="8"/>
  <c r="L18" i="8"/>
  <c r="L19" i="8"/>
  <c r="L58" i="8"/>
  <c r="L117" i="8"/>
  <c r="L119" i="8"/>
  <c r="L144" i="8"/>
  <c r="L145" i="8"/>
  <c r="K29" i="8"/>
  <c r="I88" i="8"/>
  <c r="I122" i="8"/>
  <c r="I146" i="8"/>
  <c r="I9" i="8"/>
  <c r="L9" i="8"/>
  <c r="L33" i="8"/>
  <c r="I33" i="8"/>
  <c r="L35" i="8"/>
  <c r="I35" i="8"/>
  <c r="L37" i="8"/>
  <c r="I37" i="8"/>
  <c r="L39" i="8"/>
  <c r="I39" i="8"/>
  <c r="L61" i="8"/>
  <c r="I11" i="8"/>
  <c r="L11" i="8"/>
  <c r="L6" i="8"/>
  <c r="M6" i="8" s="1"/>
  <c r="W6" i="8" s="1"/>
  <c r="I8" i="8"/>
  <c r="L8" i="8"/>
  <c r="I10" i="8"/>
  <c r="L10" i="8"/>
  <c r="L24" i="8"/>
  <c r="L32" i="8"/>
  <c r="I32" i="8"/>
  <c r="L34" i="8"/>
  <c r="I34" i="8"/>
  <c r="L36" i="8"/>
  <c r="I36" i="8"/>
  <c r="L38" i="8"/>
  <c r="I38" i="8"/>
  <c r="L40" i="8"/>
  <c r="I40" i="8"/>
  <c r="L67" i="8"/>
  <c r="L71" i="8"/>
  <c r="L89" i="8"/>
  <c r="L110" i="8"/>
  <c r="M110" i="8" s="1"/>
  <c r="W110" i="8" s="1"/>
  <c r="L118" i="8"/>
  <c r="L47" i="8"/>
  <c r="L48" i="8"/>
  <c r="L49" i="8"/>
  <c r="L50" i="8"/>
  <c r="L51" i="8"/>
  <c r="L52" i="8"/>
  <c r="L53" i="8"/>
  <c r="L54" i="8"/>
  <c r="I59" i="8"/>
  <c r="I60" i="8"/>
  <c r="K65" i="8"/>
  <c r="L65" i="8" s="1"/>
  <c r="K69" i="8"/>
  <c r="I109" i="8"/>
  <c r="L112" i="8"/>
  <c r="L113" i="8"/>
  <c r="L114" i="8"/>
  <c r="L115" i="8"/>
  <c r="L120" i="8"/>
  <c r="K121" i="8"/>
  <c r="L131" i="8"/>
  <c r="L132" i="8"/>
  <c r="L133" i="8"/>
  <c r="K134" i="8"/>
  <c r="L141" i="8"/>
  <c r="L142" i="8"/>
  <c r="L143" i="8"/>
  <c r="T2" i="8" l="1"/>
  <c r="X110" i="8"/>
  <c r="D21" i="6" s="1"/>
  <c r="C21" i="6"/>
  <c r="X6" i="8"/>
  <c r="D20" i="6" s="1"/>
  <c r="C20" i="6"/>
  <c r="X129" i="8"/>
  <c r="D14" i="6" s="1"/>
  <c r="C14" i="6"/>
  <c r="X81" i="8"/>
  <c r="C4" i="6"/>
  <c r="M77" i="8"/>
  <c r="W77" i="8" s="1"/>
  <c r="M24" i="8"/>
  <c r="W24" i="8" s="1"/>
  <c r="M30" i="8"/>
  <c r="W30" i="8" s="1"/>
  <c r="M45" i="8"/>
  <c r="W45" i="8" s="1"/>
  <c r="M146" i="8"/>
  <c r="W146" i="8" s="1"/>
  <c r="M122" i="8"/>
  <c r="M63" i="8"/>
  <c r="W63" i="8" s="1"/>
  <c r="M107" i="8"/>
  <c r="W107" i="8" s="1"/>
  <c r="M90" i="8"/>
  <c r="W90" i="8" s="1"/>
  <c r="M72" i="8"/>
  <c r="W72" i="8" s="1"/>
  <c r="M115" i="8"/>
  <c r="W115" i="8" s="1"/>
  <c r="M54" i="8"/>
  <c r="W54" i="8" s="1"/>
  <c r="M135" i="8"/>
  <c r="W135" i="8" s="1"/>
  <c r="M40" i="8"/>
  <c r="W40" i="8" s="1"/>
  <c r="X122" i="8" l="1"/>
  <c r="W122" i="8"/>
  <c r="X135" i="8"/>
  <c r="D12" i="6" s="1"/>
  <c r="C12" i="6"/>
  <c r="X107" i="8"/>
  <c r="D19" i="6" s="1"/>
  <c r="C19" i="6"/>
  <c r="X77" i="8"/>
  <c r="D15" i="6" s="1"/>
  <c r="C15" i="6"/>
  <c r="X63" i="8"/>
  <c r="D18" i="6" s="1"/>
  <c r="C18" i="6"/>
  <c r="X54" i="8"/>
  <c r="D16" i="6" s="1"/>
  <c r="C16" i="6"/>
  <c r="X30" i="8"/>
  <c r="D17" i="6" s="1"/>
  <c r="C17" i="6"/>
  <c r="X90" i="8"/>
  <c r="D13" i="6" s="1"/>
  <c r="C13" i="6"/>
  <c r="X24" i="8"/>
  <c r="D11" i="6" s="1"/>
  <c r="C11" i="6"/>
  <c r="X146" i="8"/>
  <c r="D8" i="6" s="1"/>
  <c r="C8" i="6"/>
  <c r="X115" i="8"/>
  <c r="D6" i="6" s="1"/>
  <c r="C6" i="6"/>
  <c r="X40" i="8"/>
  <c r="D7" i="6" s="1"/>
  <c r="C7" i="6"/>
  <c r="X45" i="8"/>
  <c r="D5" i="6" s="1"/>
  <c r="C5" i="6"/>
  <c r="D9" i="6"/>
  <c r="C9" i="6"/>
  <c r="X72" i="8"/>
  <c r="D10" i="6" s="1"/>
  <c r="C10" i="6"/>
</calcChain>
</file>

<file path=xl/comments1.xml><?xml version="1.0" encoding="utf-8"?>
<comments xmlns="http://schemas.openxmlformats.org/spreadsheetml/2006/main">
  <authors>
    <author>Oiti José de Paula</author>
  </authors>
  <commentList>
    <comment ref="C3" authorId="0">
      <text>
        <r>
          <rPr>
            <sz val="9"/>
            <color indexed="81"/>
            <rFont val="Tahoma"/>
            <charset val="1"/>
          </rPr>
          <t>Considerando HORA RELÓGIO, confrome ligislação pertinente.</t>
        </r>
      </text>
    </comment>
    <comment ref="D3" authorId="0">
      <text>
        <r>
          <rPr>
            <sz val="9"/>
            <color indexed="81"/>
            <rFont val="Tahoma"/>
            <charset val="1"/>
          </rPr>
          <t>Considerando 40 semanas por ano, conforme legislação pertinente.</t>
        </r>
      </text>
    </comment>
  </commentList>
</comments>
</file>

<file path=xl/sharedStrings.xml><?xml version="1.0" encoding="utf-8"?>
<sst xmlns="http://schemas.openxmlformats.org/spreadsheetml/2006/main" count="573" uniqueCount="136">
  <si>
    <t>Curso</t>
  </si>
  <si>
    <t>CH catálogo</t>
  </si>
  <si>
    <t>fator de esforço</t>
  </si>
  <si>
    <t>duração curso (anos)</t>
  </si>
  <si>
    <t>nº turmas ingressantes ano</t>
  </si>
  <si>
    <t>Campus</t>
  </si>
  <si>
    <t>Betim</t>
  </si>
  <si>
    <t>Ano de início de oferta do curso</t>
  </si>
  <si>
    <t>CH x Fator curso</t>
  </si>
  <si>
    <t>Ano de integralização</t>
  </si>
  <si>
    <t>CH anual</t>
  </si>
  <si>
    <t>Projeção considerada (anos)</t>
  </si>
  <si>
    <t>CH semanal/prof</t>
  </si>
  <si>
    <t>Bambuí</t>
  </si>
  <si>
    <t>Arcos</t>
  </si>
  <si>
    <t>Esp. Docência</t>
  </si>
  <si>
    <t>Engenharia Mecânica</t>
  </si>
  <si>
    <t>Agropecuária</t>
  </si>
  <si>
    <t>Informática</t>
  </si>
  <si>
    <t>Meio Ambiente</t>
  </si>
  <si>
    <t>Manutenção Automotiva</t>
  </si>
  <si>
    <t>Administração</t>
  </si>
  <si>
    <t>Agronomia</t>
  </si>
  <si>
    <t>Engenharia de Alimentos</t>
  </si>
  <si>
    <t>Engenharia de Computação</t>
  </si>
  <si>
    <t>Engenharia de Produção</t>
  </si>
  <si>
    <t>Zootecnia</t>
  </si>
  <si>
    <t>Ciências Biológicas</t>
  </si>
  <si>
    <t>Física</t>
  </si>
  <si>
    <t>Mestrado Sustentabilidade</t>
  </si>
  <si>
    <t>Medicina Veterinária</t>
  </si>
  <si>
    <t>Automação Industrial</t>
  </si>
  <si>
    <t>Mecânica</t>
  </si>
  <si>
    <t>Química</t>
  </si>
  <si>
    <t>Engenharia de Controle e Automação</t>
  </si>
  <si>
    <t>Congonhas</t>
  </si>
  <si>
    <t>Edificações</t>
  </si>
  <si>
    <t>Mineração</t>
  </si>
  <si>
    <t>Conselheiro Lafaiete</t>
  </si>
  <si>
    <t>Eletrotécnica</t>
  </si>
  <si>
    <t>Formiga</t>
  </si>
  <si>
    <t>Curso Superior de Tecnologia em Gestão Financeira</t>
  </si>
  <si>
    <t>Ciência da Computação</t>
  </si>
  <si>
    <t>Engenharia Elétrica</t>
  </si>
  <si>
    <t>Matemática</t>
  </si>
  <si>
    <t>Governador Valadares</t>
  </si>
  <si>
    <t>Segurança do Trabalho</t>
  </si>
  <si>
    <t>Técnico em Edificações</t>
  </si>
  <si>
    <t>Curso Superior de Tecnologia em Gestão Ambiental</t>
  </si>
  <si>
    <t xml:space="preserve"> Engenharia Ambiental e Sanitária</t>
  </si>
  <si>
    <t>Esp. Segurança do Trabalho</t>
  </si>
  <si>
    <t>Ipatinga</t>
  </si>
  <si>
    <t>Itabirito</t>
  </si>
  <si>
    <t>Eletroeletrônica</t>
  </si>
  <si>
    <t>Ouro Branco</t>
  </si>
  <si>
    <t>Metalurgia</t>
  </si>
  <si>
    <t>Engenharia Metalúrgica</t>
  </si>
  <si>
    <t>Sistemas de Informação</t>
  </si>
  <si>
    <t>Mestrado EPT</t>
  </si>
  <si>
    <t>Pedagogia</t>
  </si>
  <si>
    <t>Ouro Preto</t>
  </si>
  <si>
    <t>Curso Superior de Tecnologia em Conservação e Restauro</t>
  </si>
  <si>
    <t>Curso Superior de Tecnologia em Gastronomia</t>
  </si>
  <si>
    <t>Curso Superior de Tecnologia em Gestão da Qualidade</t>
  </si>
  <si>
    <t>Esp. Educação Matemática</t>
  </si>
  <si>
    <t>Geografia</t>
  </si>
  <si>
    <t>Piumhi</t>
  </si>
  <si>
    <t>Engenharia Civil</t>
  </si>
  <si>
    <t>Ponte Nova</t>
  </si>
  <si>
    <t>Ribeirão das Neves</t>
  </si>
  <si>
    <t>Curso Superior de Tecnologia em Processos Gerenciais</t>
  </si>
  <si>
    <t>Esp.Gestão Pública</t>
  </si>
  <si>
    <t>Sabará</t>
  </si>
  <si>
    <t>Eletrônica</t>
  </si>
  <si>
    <t>Curso Superior de Tecnologia em Logística</t>
  </si>
  <si>
    <t>Santa Luzia</t>
  </si>
  <si>
    <t>Paisagismo</t>
  </si>
  <si>
    <t>Curso Superior de Tecnologia em Design de Interiores</t>
  </si>
  <si>
    <t>Arquitetura e Urbanismo</t>
  </si>
  <si>
    <t>São João Evangelista</t>
  </si>
  <si>
    <t>Manutenção e Suporte em Informática</t>
  </si>
  <si>
    <t>Nutrição e Dietética</t>
  </si>
  <si>
    <t>Agrimensura</t>
  </si>
  <si>
    <t>Engenharia Florestal</t>
  </si>
  <si>
    <t>Esp. Meio Ambiente</t>
  </si>
  <si>
    <t xml:space="preserve">CH Total ponderada por curso </t>
  </si>
  <si>
    <t>CH Total Campus</t>
  </si>
  <si>
    <t>Prof DE</t>
  </si>
  <si>
    <t>Prof 20hs</t>
  </si>
  <si>
    <t>Prof 40hs</t>
  </si>
  <si>
    <t>Vago</t>
  </si>
  <si>
    <t>Prof Equivalente</t>
  </si>
  <si>
    <t>R. Neves</t>
  </si>
  <si>
    <t>S. Luzia</t>
  </si>
  <si>
    <t>S. J. Evangelista</t>
  </si>
  <si>
    <t>Vago (antigo)</t>
  </si>
  <si>
    <t>À Receber</t>
  </si>
  <si>
    <t>Ibirité</t>
  </si>
  <si>
    <t>Técnico em automação - Integrado</t>
  </si>
  <si>
    <t>Técnico em mecatrônica - Integrado</t>
  </si>
  <si>
    <t>Técnico em energias renováveis - Integrado</t>
  </si>
  <si>
    <t>Técnico em automação - Concomitante</t>
  </si>
  <si>
    <t>Técnico em mecatrônica - Concomitante</t>
  </si>
  <si>
    <t>Técnico em energias renováveis - Concomitante</t>
  </si>
  <si>
    <t>Engenharia de controle e automação - Bacharelado</t>
  </si>
  <si>
    <t>CH anual/prof</t>
  </si>
  <si>
    <t>CAMPUS</t>
  </si>
  <si>
    <t>ITABIRITO</t>
  </si>
  <si>
    <t>RIBEIRÃO DAS NEVES</t>
  </si>
  <si>
    <t>SABARÁ</t>
  </si>
  <si>
    <t>SÃO JOÃO EVANGELISTA</t>
  </si>
  <si>
    <t>BAMBUÍ</t>
  </si>
  <si>
    <t>ARCOS</t>
  </si>
  <si>
    <t>CONGONHAS</t>
  </si>
  <si>
    <t>OURO BRANCO</t>
  </si>
  <si>
    <t>Ordem de distribuição</t>
  </si>
  <si>
    <t>Recursos didáticos em Ciências - Especialização</t>
  </si>
  <si>
    <t>Total do campus</t>
  </si>
  <si>
    <t>Limite do Campus</t>
  </si>
  <si>
    <t>Saldo para Modelo</t>
  </si>
  <si>
    <t>Ok</t>
  </si>
  <si>
    <t>Total de docentes</t>
  </si>
  <si>
    <t>O Campus Ibirité receberia 30 códigos, porém cedeu 2 códigos para os Campi Avançados e negociou o emprestimo de 1 código para o Campus Sabará</t>
  </si>
  <si>
    <t>Total dos campi</t>
  </si>
  <si>
    <t>Limite do IFMG</t>
  </si>
  <si>
    <t>O Campus Bambuí receberia 15 códigos pelo cálculo da expressão matemática, porém cedeu 4 códigos para os Campi Avançados</t>
  </si>
  <si>
    <t>O Campus Ipatinga não receberia código pelo cálculo da expressão matemática; recebeu 1 dos códigos cedidos pelos  Campi Bambuí, Ribeirão das Neves e Ibirité</t>
  </si>
  <si>
    <t>O Campus Pimhi não receberia código pelo cálculo da expressão matemática; recebeu+ 4 dos códigos cedidos pelos  Campi Bambuí, Ribeirão das Neves e Ibirité</t>
  </si>
  <si>
    <t>O Campus Ribeirão da Neves receberia 11 códigos pelo cálculo da expressão matemática, porém cedeu 2 códigos para os Campi Avançados</t>
  </si>
  <si>
    <t>O Campus Sabará receberia 07 códigos pelo cálculo da expressão matemática, porém negociou o empréstimo com o Campus Ibirité e receberá + 1</t>
  </si>
  <si>
    <t>IFMG</t>
  </si>
  <si>
    <t>Carga horária considerando o ano atual + 2 anos, segundo Portaria IFMG 244/2018.</t>
  </si>
  <si>
    <t>Gov. Valadares</t>
  </si>
  <si>
    <t>Cons. Lafaiete</t>
  </si>
  <si>
    <t>Posição dos campis durante a distribuição</t>
  </si>
  <si>
    <r>
      <t xml:space="preserve">O Campus Arcos recebeu 2 códigos pelo cálculo da expressão matemática + 3 dos códigos cedidos pelos  </t>
    </r>
    <r>
      <rPr>
        <i/>
        <sz val="9"/>
        <color theme="1"/>
        <rFont val="Calibri"/>
        <family val="2"/>
        <scheme val="minor"/>
      </rPr>
      <t>Campi</t>
    </r>
    <r>
      <rPr>
        <sz val="9"/>
        <color theme="1"/>
        <rFont val="Calibri"/>
        <family val="2"/>
        <scheme val="minor"/>
      </rPr>
      <t xml:space="preserve"> Bambuí, Ribeirão das Neves e Ibirité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</si>
</sst>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00000"/>
    <numFmt numFmtId="167" formatCode="0.000000000000"/>
    <numFmt numFmtId="168" formatCode="0.000000000000000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2" fontId="0" fillId="0" borderId="1" xfId="0" applyNumberFormat="1" applyFill="1" applyBorder="1"/>
    <xf numFmtId="1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" fontId="0" fillId="0" borderId="1" xfId="0" applyNumberForma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/>
    <xf numFmtId="0" fontId="6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Border="1"/>
    <xf numFmtId="0" fontId="0" fillId="0" borderId="4" xfId="0" applyBorder="1"/>
    <xf numFmtId="2" fontId="0" fillId="2" borderId="5" xfId="0" applyNumberFormat="1" applyFill="1" applyBorder="1" applyAlignment="1">
      <alignment horizontal="center" vertical="center"/>
    </xf>
    <xf numFmtId="0" fontId="0" fillId="0" borderId="7" xfId="0" applyBorder="1"/>
    <xf numFmtId="2" fontId="0" fillId="2" borderId="8" xfId="0" applyNumberFormat="1" applyFill="1" applyBorder="1" applyAlignment="1">
      <alignment horizontal="center" vertical="center"/>
    </xf>
    <xf numFmtId="0" fontId="1" fillId="0" borderId="10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9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6" fontId="0" fillId="0" borderId="9" xfId="0" applyNumberFormat="1" applyFill="1" applyBorder="1" applyAlignment="1">
      <alignment horizontal="center" vertical="center"/>
    </xf>
    <xf numFmtId="166" fontId="0" fillId="0" borderId="3" xfId="0" applyNumberFormat="1" applyFill="1" applyBorder="1" applyAlignment="1">
      <alignment horizontal="center" vertical="center"/>
    </xf>
    <xf numFmtId="166" fontId="0" fillId="0" borderId="6" xfId="0" applyNumberFormat="1" applyFill="1" applyBorder="1" applyAlignment="1">
      <alignment horizontal="center" vertical="center"/>
    </xf>
    <xf numFmtId="167" fontId="0" fillId="0" borderId="0" xfId="0" applyNumberFormat="1" applyFill="1" applyBorder="1"/>
    <xf numFmtId="168" fontId="0" fillId="0" borderId="0" xfId="0" applyNumberFormat="1" applyFill="1" applyBorder="1"/>
    <xf numFmtId="167" fontId="1" fillId="2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3" fillId="0" borderId="1" xfId="0" applyFont="1" applyFill="1" applyBorder="1" applyAlignment="1">
      <alignment horizontal="center"/>
    </xf>
    <xf numFmtId="0" fontId="0" fillId="0" borderId="16" xfId="0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2" fontId="0" fillId="5" borderId="1" xfId="0" applyNumberFormat="1" applyFill="1" applyBorder="1"/>
    <xf numFmtId="1" fontId="0" fillId="5" borderId="1" xfId="0" applyNumberFormat="1" applyFill="1" applyBorder="1"/>
    <xf numFmtId="1" fontId="0" fillId="5" borderId="1" xfId="0" applyNumberForma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right"/>
    </xf>
    <xf numFmtId="0" fontId="14" fillId="6" borderId="0" xfId="0" applyFont="1" applyFill="1" applyAlignment="1">
      <alignment horizontal="center"/>
    </xf>
    <xf numFmtId="0" fontId="1" fillId="0" borderId="0" xfId="0" applyFont="1"/>
    <xf numFmtId="0" fontId="15" fillId="4" borderId="0" xfId="0" applyFont="1" applyFill="1" applyBorder="1" applyAlignment="1">
      <alignment horizontal="right"/>
    </xf>
    <xf numFmtId="0" fontId="14" fillId="6" borderId="0" xfId="0" applyFont="1" applyFill="1" applyAlignment="1">
      <alignment horizontal="center"/>
    </xf>
    <xf numFmtId="0" fontId="1" fillId="0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7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D10" sqref="D10"/>
    </sheetView>
  </sheetViews>
  <sheetFormatPr defaultRowHeight="15" x14ac:dyDescent="0.25"/>
  <cols>
    <col min="1" max="1" width="20.85546875" bestFit="1" customWidth="1"/>
    <col min="2" max="2" width="52.85546875" bestFit="1" customWidth="1"/>
    <col min="3" max="3" width="11.28515625" bestFit="1" customWidth="1"/>
    <col min="4" max="4" width="15.140625" bestFit="1" customWidth="1"/>
    <col min="5" max="5" width="19.42578125" bestFit="1" customWidth="1"/>
    <col min="6" max="6" width="25.28515625" bestFit="1" customWidth="1"/>
    <col min="7" max="7" width="29.42578125" bestFit="1" customWidth="1"/>
    <col min="8" max="8" width="15.28515625" bestFit="1" customWidth="1"/>
    <col min="9" max="9" width="8.7109375" bestFit="1" customWidth="1"/>
    <col min="10" max="10" width="20.42578125" bestFit="1" customWidth="1"/>
    <col min="11" max="11" width="26.5703125" bestFit="1" customWidth="1"/>
    <col min="12" max="12" width="28.5703125" bestFit="1" customWidth="1"/>
    <col min="13" max="13" width="16.85546875" style="33" bestFit="1" customWidth="1"/>
    <col min="14" max="15" width="9.140625" style="33" bestFit="1" customWidth="1"/>
    <col min="16" max="16" width="7.42578125" style="33" bestFit="1" customWidth="1"/>
    <col min="17" max="17" width="12.85546875" style="33" bestFit="1" customWidth="1"/>
    <col min="18" max="18" width="15.42578125" style="33" bestFit="1" customWidth="1"/>
    <col min="19" max="19" width="16.85546875" style="33" bestFit="1" customWidth="1"/>
    <col min="20" max="20" width="17.85546875" style="33" bestFit="1" customWidth="1"/>
    <col min="21" max="21" width="10" style="33" bestFit="1" customWidth="1"/>
    <col min="22" max="22" width="15.85546875" style="33" bestFit="1" customWidth="1"/>
    <col min="23" max="23" width="13.42578125" style="39" bestFit="1" customWidth="1"/>
    <col min="24" max="24" width="17.28515625" style="33" bestFit="1" customWidth="1"/>
    <col min="25" max="25" width="24" bestFit="1" customWidth="1"/>
  </cols>
  <sheetData>
    <row r="1" spans="1:24" ht="18.75" x14ac:dyDescent="0.3">
      <c r="A1" s="91" t="s">
        <v>130</v>
      </c>
      <c r="M1" s="72" t="s">
        <v>121</v>
      </c>
      <c r="N1" s="70" t="s">
        <v>88</v>
      </c>
      <c r="O1" s="70" t="s">
        <v>89</v>
      </c>
      <c r="P1" s="70" t="s">
        <v>87</v>
      </c>
      <c r="Q1" s="70" t="s">
        <v>95</v>
      </c>
      <c r="R1" s="70" t="s">
        <v>123</v>
      </c>
      <c r="S1" s="70" t="s">
        <v>124</v>
      </c>
      <c r="T1" s="70" t="s">
        <v>119</v>
      </c>
      <c r="U1" s="70" t="s">
        <v>96</v>
      </c>
      <c r="V1" s="71" t="s">
        <v>91</v>
      </c>
    </row>
    <row r="2" spans="1:24" ht="16.5" thickBot="1" x14ac:dyDescent="0.3">
      <c r="L2" s="1"/>
      <c r="M2" s="73"/>
      <c r="N2" s="74">
        <f t="shared" ref="N2:Q2" si="0">N6+N24+N30+N40+N45+N54+N63+N72+N77+N81+N90+N107+N110+N122+N129+N135+N146+N115</f>
        <v>5</v>
      </c>
      <c r="O2" s="74">
        <f t="shared" si="0"/>
        <v>0</v>
      </c>
      <c r="P2" s="74">
        <f t="shared" si="0"/>
        <v>909</v>
      </c>
      <c r="Q2" s="74">
        <f t="shared" si="0"/>
        <v>19</v>
      </c>
      <c r="R2" s="74">
        <f>R6+R24+R30+R40+R45+R54+R63+R72+R77+R81+R90+R107+R110+R122+R129+R135+R146+R115</f>
        <v>933</v>
      </c>
      <c r="S2" s="74">
        <f>S6+S24+S30+S40+S45+S54+S63+S72+S77+S81+S90+S107+S110+S122+S129+S135+S146+S115</f>
        <v>1140</v>
      </c>
      <c r="T2" s="74">
        <f>T6+T24+T30+T40+T45+T54+T63+T72+T77+T81+T90+T107+T110+T122+T129+T135+T146+T115</f>
        <v>207</v>
      </c>
      <c r="U2" s="74">
        <f>U6+U24+U30+U40+U45+U54+U63+U72+U77+U81+U90+U107+U110+U122+U129+U135+U146+U115</f>
        <v>80</v>
      </c>
      <c r="V2" s="75">
        <f>V6+V24+V30+V40+V45+V54+V63+V72+V77+V81+V90+V107+V110+V122+V129+V135+V146+V115</f>
        <v>1010.5</v>
      </c>
    </row>
    <row r="3" spans="1:24" ht="15.75" x14ac:dyDescent="0.25">
      <c r="L3" s="1"/>
      <c r="N3" s="69"/>
      <c r="O3" s="69"/>
      <c r="P3" s="69"/>
      <c r="Q3" s="69"/>
      <c r="R3" s="69"/>
      <c r="S3" s="69"/>
      <c r="T3" s="69"/>
      <c r="U3" s="69"/>
      <c r="V3" s="69"/>
    </row>
    <row r="4" spans="1:24" s="2" customFormat="1" x14ac:dyDescent="0.25">
      <c r="A4" s="27" t="s">
        <v>5</v>
      </c>
      <c r="B4" s="27" t="s">
        <v>0</v>
      </c>
      <c r="C4" s="27" t="s">
        <v>1</v>
      </c>
      <c r="D4" s="27" t="s">
        <v>2</v>
      </c>
      <c r="E4" s="27" t="s">
        <v>3</v>
      </c>
      <c r="F4" s="27" t="s">
        <v>4</v>
      </c>
      <c r="G4" s="27" t="s">
        <v>7</v>
      </c>
      <c r="H4" s="27" t="s">
        <v>8</v>
      </c>
      <c r="I4" s="27" t="s">
        <v>10</v>
      </c>
      <c r="J4" s="27" t="s">
        <v>9</v>
      </c>
      <c r="K4" s="27" t="s">
        <v>11</v>
      </c>
      <c r="L4" s="27" t="s">
        <v>85</v>
      </c>
      <c r="M4" s="34"/>
      <c r="N4" s="35"/>
      <c r="O4" s="35"/>
      <c r="P4" s="35"/>
      <c r="Q4" s="35"/>
      <c r="S4" s="35"/>
      <c r="T4" s="35"/>
      <c r="V4" s="35"/>
      <c r="W4" s="35"/>
      <c r="X4" s="35"/>
    </row>
    <row r="5" spans="1:24" s="2" customFormat="1" x14ac:dyDescent="0.25">
      <c r="A5" s="3" t="s">
        <v>14</v>
      </c>
      <c r="B5" s="4" t="s">
        <v>15</v>
      </c>
      <c r="C5" s="21">
        <v>360</v>
      </c>
      <c r="D5" s="21">
        <v>1</v>
      </c>
      <c r="E5" s="22">
        <v>1.5</v>
      </c>
      <c r="F5" s="23">
        <v>1</v>
      </c>
      <c r="G5" s="24">
        <v>2018</v>
      </c>
      <c r="H5" s="20">
        <f>C5*D5</f>
        <v>360</v>
      </c>
      <c r="I5" s="20">
        <f>H5/E5</f>
        <v>240</v>
      </c>
      <c r="J5" s="25">
        <f>G5+(E5-1)</f>
        <v>2018.5</v>
      </c>
      <c r="K5" s="26" t="str">
        <f>IF(J5&lt;=2018,"Integralizado",IF(AND((J5&gt;2018),(J5&lt;=2018+2)),"Total",E5-(J5-2020)))</f>
        <v>Total</v>
      </c>
      <c r="L5" s="20">
        <f>IF(J5&lt;=2020,H5*F5,(I5*K5*F5))</f>
        <v>360</v>
      </c>
      <c r="M5" s="27" t="s">
        <v>86</v>
      </c>
      <c r="N5" s="28" t="s">
        <v>88</v>
      </c>
      <c r="O5" s="28" t="s">
        <v>89</v>
      </c>
      <c r="P5" s="28" t="s">
        <v>87</v>
      </c>
      <c r="Q5" s="28" t="s">
        <v>95</v>
      </c>
      <c r="R5" s="28" t="s">
        <v>117</v>
      </c>
      <c r="S5" s="28" t="s">
        <v>118</v>
      </c>
      <c r="T5" s="28" t="s">
        <v>119</v>
      </c>
      <c r="U5" s="28" t="s">
        <v>96</v>
      </c>
      <c r="V5" s="28" t="s">
        <v>91</v>
      </c>
      <c r="W5" s="40" t="s">
        <v>105</v>
      </c>
      <c r="X5" s="28" t="s">
        <v>12</v>
      </c>
    </row>
    <row r="6" spans="1:24" s="2" customFormat="1" x14ac:dyDescent="0.25">
      <c r="A6" s="3" t="s">
        <v>14</v>
      </c>
      <c r="B6" s="4" t="s">
        <v>16</v>
      </c>
      <c r="C6" s="10">
        <v>3600</v>
      </c>
      <c r="D6" s="11">
        <v>1.1599999999999999</v>
      </c>
      <c r="E6" s="12">
        <v>5</v>
      </c>
      <c r="F6" s="15">
        <v>1</v>
      </c>
      <c r="G6" s="4">
        <v>2016</v>
      </c>
      <c r="H6" s="7">
        <f>C6*D6</f>
        <v>4176</v>
      </c>
      <c r="I6" s="7">
        <f>H6/E6</f>
        <v>835.2</v>
      </c>
      <c r="J6" s="8">
        <f>G6+(E6-1)</f>
        <v>2020</v>
      </c>
      <c r="K6" s="9" t="str">
        <f>IF(J6&lt;=2018,"Integralizado",IF(AND((J6&gt;2018),(J6&lt;=2018+2)),"Total",E6-(J6-2020)))</f>
        <v>Total</v>
      </c>
      <c r="L6" s="7">
        <f t="shared" ref="L6:L87" si="1">IF(J6&lt;=2020,H6*F6,(I6*K6*F6))</f>
        <v>4176</v>
      </c>
      <c r="M6" s="30">
        <f>SUM(L5:L6)</f>
        <v>4536</v>
      </c>
      <c r="N6" s="28">
        <v>0</v>
      </c>
      <c r="O6" s="28">
        <v>0</v>
      </c>
      <c r="P6" s="28">
        <v>10</v>
      </c>
      <c r="Q6" s="28">
        <v>0</v>
      </c>
      <c r="R6" s="28">
        <f>N6+O6+P6+Q6</f>
        <v>10</v>
      </c>
      <c r="S6" s="28">
        <v>20</v>
      </c>
      <c r="T6" s="27">
        <f>S6-R6</f>
        <v>10</v>
      </c>
      <c r="U6" s="62">
        <v>5</v>
      </c>
      <c r="V6" s="28">
        <f>(N6*0.5)+O6+P6+Q6+U6</f>
        <v>15</v>
      </c>
      <c r="W6" s="29">
        <f>M6/V6</f>
        <v>302.39999999999998</v>
      </c>
      <c r="X6" s="29">
        <f>W6/40</f>
        <v>7.56</v>
      </c>
    </row>
    <row r="7" spans="1:24" s="2" customFormat="1" x14ac:dyDescent="0.25">
      <c r="A7" s="81"/>
      <c r="B7" s="82"/>
      <c r="C7" s="83"/>
      <c r="D7" s="84"/>
      <c r="E7" s="85"/>
      <c r="F7" s="86"/>
      <c r="G7" s="82"/>
      <c r="H7" s="87"/>
      <c r="I7" s="87"/>
      <c r="J7" s="88"/>
      <c r="K7" s="89"/>
      <c r="L7" s="87"/>
      <c r="M7" s="76"/>
      <c r="N7" s="76"/>
      <c r="O7" s="76"/>
      <c r="P7" s="76"/>
      <c r="Q7" s="76"/>
      <c r="R7" s="76"/>
      <c r="S7" s="76"/>
      <c r="T7" s="93" t="s">
        <v>135</v>
      </c>
      <c r="U7" s="76">
        <v>2</v>
      </c>
      <c r="V7" s="35"/>
      <c r="W7" s="41"/>
      <c r="X7" s="35"/>
    </row>
    <row r="8" spans="1:24" s="2" customFormat="1" x14ac:dyDescent="0.25">
      <c r="A8" s="4" t="s">
        <v>13</v>
      </c>
      <c r="B8" s="4" t="s">
        <v>17</v>
      </c>
      <c r="C8" s="13">
        <v>3200</v>
      </c>
      <c r="D8" s="14">
        <v>1.2</v>
      </c>
      <c r="E8" s="12">
        <v>3</v>
      </c>
      <c r="F8" s="15">
        <v>3</v>
      </c>
      <c r="G8" s="4"/>
      <c r="H8" s="7">
        <f t="shared" ref="H8:H24" si="2">C8*D8</f>
        <v>3840</v>
      </c>
      <c r="I8" s="7">
        <f t="shared" ref="I8:I24" si="3">H8/E8</f>
        <v>1280</v>
      </c>
      <c r="J8" s="8"/>
      <c r="K8" s="9" t="str">
        <f t="shared" ref="K8:K24" si="4">IF(J8&lt;=2018,"Integralizado",IF(AND((J8&gt;2018),(J8&lt;=2018+2)),"Total",E8-(J8-2020)))</f>
        <v>Integralizado</v>
      </c>
      <c r="L8" s="7">
        <f t="shared" si="1"/>
        <v>11520</v>
      </c>
      <c r="M8" s="35"/>
      <c r="N8" s="37"/>
      <c r="O8" s="37"/>
      <c r="P8" s="37"/>
      <c r="Q8" s="37"/>
      <c r="R8" s="37"/>
      <c r="S8" s="37"/>
      <c r="T8" s="34"/>
      <c r="U8" s="34"/>
      <c r="V8" s="35"/>
      <c r="W8" s="41"/>
      <c r="X8" s="35"/>
    </row>
    <row r="9" spans="1:24" s="2" customFormat="1" x14ac:dyDescent="0.25">
      <c r="A9" s="4" t="s">
        <v>13</v>
      </c>
      <c r="B9" s="4" t="s">
        <v>18</v>
      </c>
      <c r="C9" s="10">
        <v>3200</v>
      </c>
      <c r="D9" s="11">
        <v>1.25</v>
      </c>
      <c r="E9" s="12">
        <v>3</v>
      </c>
      <c r="F9" s="15">
        <v>1</v>
      </c>
      <c r="G9" s="4"/>
      <c r="H9" s="7">
        <f t="shared" si="2"/>
        <v>4000</v>
      </c>
      <c r="I9" s="7">
        <f t="shared" si="3"/>
        <v>1333.3333333333333</v>
      </c>
      <c r="J9" s="8"/>
      <c r="K9" s="9" t="str">
        <f t="shared" si="4"/>
        <v>Integralizado</v>
      </c>
      <c r="L9" s="7">
        <f t="shared" si="1"/>
        <v>4000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41"/>
      <c r="X9" s="35"/>
    </row>
    <row r="10" spans="1:24" s="2" customFormat="1" x14ac:dyDescent="0.25">
      <c r="A10" s="4" t="s">
        <v>13</v>
      </c>
      <c r="B10" s="4" t="s">
        <v>19</v>
      </c>
      <c r="C10" s="10">
        <v>3200</v>
      </c>
      <c r="D10" s="11">
        <v>1.08</v>
      </c>
      <c r="E10" s="12">
        <v>3</v>
      </c>
      <c r="F10" s="15">
        <v>1</v>
      </c>
      <c r="G10" s="4"/>
      <c r="H10" s="7">
        <f t="shared" si="2"/>
        <v>3456</v>
      </c>
      <c r="I10" s="7">
        <f t="shared" si="3"/>
        <v>1152</v>
      </c>
      <c r="J10" s="8"/>
      <c r="K10" s="9" t="str">
        <f t="shared" si="4"/>
        <v>Integralizado</v>
      </c>
      <c r="L10" s="7">
        <f t="shared" si="1"/>
        <v>3456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41"/>
      <c r="X10" s="35"/>
    </row>
    <row r="11" spans="1:24" s="2" customFormat="1" x14ac:dyDescent="0.25">
      <c r="A11" s="4" t="s">
        <v>13</v>
      </c>
      <c r="B11" s="4" t="s">
        <v>20</v>
      </c>
      <c r="C11" s="10">
        <v>3200</v>
      </c>
      <c r="D11" s="11">
        <v>1.27</v>
      </c>
      <c r="E11" s="12">
        <v>3</v>
      </c>
      <c r="F11" s="15">
        <v>1</v>
      </c>
      <c r="G11" s="4"/>
      <c r="H11" s="7">
        <f t="shared" si="2"/>
        <v>4064</v>
      </c>
      <c r="I11" s="7">
        <f t="shared" si="3"/>
        <v>1354.6666666666667</v>
      </c>
      <c r="J11" s="8"/>
      <c r="K11" s="9" t="str">
        <f t="shared" si="4"/>
        <v>Integralizado</v>
      </c>
      <c r="L11" s="7">
        <f t="shared" si="1"/>
        <v>4064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41"/>
      <c r="X11" s="35"/>
    </row>
    <row r="12" spans="1:24" s="2" customFormat="1" x14ac:dyDescent="0.25">
      <c r="A12" s="4" t="s">
        <v>13</v>
      </c>
      <c r="B12" s="4" t="s">
        <v>21</v>
      </c>
      <c r="C12" s="10">
        <v>3100</v>
      </c>
      <c r="D12" s="11">
        <v>1.1000000000000001</v>
      </c>
      <c r="E12" s="12">
        <v>3</v>
      </c>
      <c r="F12" s="15">
        <v>1</v>
      </c>
      <c r="G12" s="4">
        <v>2017</v>
      </c>
      <c r="H12" s="7">
        <f t="shared" si="2"/>
        <v>3410.0000000000005</v>
      </c>
      <c r="I12" s="7">
        <f t="shared" si="3"/>
        <v>1136.6666666666667</v>
      </c>
      <c r="J12" s="8">
        <f>G12+(E12-1)</f>
        <v>2019</v>
      </c>
      <c r="K12" s="9" t="str">
        <f t="shared" si="4"/>
        <v>Total</v>
      </c>
      <c r="L12" s="7">
        <f t="shared" si="1"/>
        <v>3410.0000000000005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41"/>
      <c r="X12" s="35"/>
    </row>
    <row r="13" spans="1:24" s="2" customFormat="1" x14ac:dyDescent="0.25">
      <c r="A13" s="4" t="s">
        <v>13</v>
      </c>
      <c r="B13" s="4" t="s">
        <v>17</v>
      </c>
      <c r="C13" s="10">
        <v>1200</v>
      </c>
      <c r="D13" s="14">
        <v>1.2</v>
      </c>
      <c r="E13" s="12">
        <v>1.5</v>
      </c>
      <c r="F13" s="15">
        <v>1</v>
      </c>
      <c r="G13" s="4"/>
      <c r="H13" s="7">
        <f t="shared" si="2"/>
        <v>1440</v>
      </c>
      <c r="I13" s="7">
        <f t="shared" si="3"/>
        <v>960</v>
      </c>
      <c r="J13" s="8"/>
      <c r="K13" s="9" t="str">
        <f t="shared" si="4"/>
        <v>Integralizado</v>
      </c>
      <c r="L13" s="7">
        <f t="shared" si="1"/>
        <v>1440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41"/>
      <c r="X13" s="35"/>
    </row>
    <row r="14" spans="1:24" s="2" customFormat="1" x14ac:dyDescent="0.25">
      <c r="A14" s="4" t="s">
        <v>13</v>
      </c>
      <c r="B14" s="4" t="s">
        <v>20</v>
      </c>
      <c r="C14" s="10">
        <v>1200</v>
      </c>
      <c r="D14" s="11">
        <v>1.27</v>
      </c>
      <c r="E14" s="12">
        <v>1.5</v>
      </c>
      <c r="F14" s="15">
        <v>1</v>
      </c>
      <c r="G14" s="4"/>
      <c r="H14" s="7">
        <f t="shared" si="2"/>
        <v>1524</v>
      </c>
      <c r="I14" s="7">
        <f t="shared" si="3"/>
        <v>1016</v>
      </c>
      <c r="J14" s="8"/>
      <c r="K14" s="9" t="str">
        <f t="shared" si="4"/>
        <v>Integralizado</v>
      </c>
      <c r="L14" s="7">
        <f t="shared" si="1"/>
        <v>1524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41"/>
      <c r="X14" s="35"/>
    </row>
    <row r="15" spans="1:24" s="2" customFormat="1" x14ac:dyDescent="0.25">
      <c r="A15" s="4" t="s">
        <v>13</v>
      </c>
      <c r="B15" s="4" t="s">
        <v>21</v>
      </c>
      <c r="C15" s="10">
        <v>3000</v>
      </c>
      <c r="D15" s="11">
        <v>1</v>
      </c>
      <c r="E15" s="12">
        <v>4</v>
      </c>
      <c r="F15" s="15">
        <v>1</v>
      </c>
      <c r="G15" s="4"/>
      <c r="H15" s="7">
        <f t="shared" si="2"/>
        <v>3000</v>
      </c>
      <c r="I15" s="7">
        <f t="shared" si="3"/>
        <v>750</v>
      </c>
      <c r="J15" s="8"/>
      <c r="K15" s="9" t="str">
        <f t="shared" si="4"/>
        <v>Integralizado</v>
      </c>
      <c r="L15" s="7">
        <f t="shared" si="1"/>
        <v>3000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41"/>
      <c r="X15" s="35"/>
    </row>
    <row r="16" spans="1:24" s="2" customFormat="1" x14ac:dyDescent="0.25">
      <c r="A16" s="4" t="s">
        <v>13</v>
      </c>
      <c r="B16" s="4" t="s">
        <v>22</v>
      </c>
      <c r="C16" s="10">
        <v>3600</v>
      </c>
      <c r="D16" s="16">
        <v>1.1000000000000001</v>
      </c>
      <c r="E16" s="12">
        <v>4.5</v>
      </c>
      <c r="F16" s="15">
        <v>1</v>
      </c>
      <c r="G16" s="4"/>
      <c r="H16" s="7">
        <f t="shared" si="2"/>
        <v>3960.0000000000005</v>
      </c>
      <c r="I16" s="7">
        <f t="shared" si="3"/>
        <v>880.00000000000011</v>
      </c>
      <c r="J16" s="8"/>
      <c r="K16" s="9" t="str">
        <f t="shared" si="4"/>
        <v>Integralizado</v>
      </c>
      <c r="L16" s="7">
        <f t="shared" si="1"/>
        <v>3960.0000000000005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41"/>
      <c r="X16" s="35"/>
    </row>
    <row r="17" spans="1:24" s="2" customFormat="1" x14ac:dyDescent="0.25">
      <c r="A17" s="4" t="s">
        <v>13</v>
      </c>
      <c r="B17" s="4" t="s">
        <v>23</v>
      </c>
      <c r="C17" s="10">
        <v>3600</v>
      </c>
      <c r="D17" s="11">
        <v>1.06</v>
      </c>
      <c r="E17" s="12">
        <v>5</v>
      </c>
      <c r="F17" s="15">
        <v>1</v>
      </c>
      <c r="G17" s="4"/>
      <c r="H17" s="7">
        <f t="shared" si="2"/>
        <v>3816</v>
      </c>
      <c r="I17" s="7">
        <f t="shared" si="3"/>
        <v>763.2</v>
      </c>
      <c r="J17" s="8"/>
      <c r="K17" s="9" t="str">
        <f t="shared" si="4"/>
        <v>Integralizado</v>
      </c>
      <c r="L17" s="7">
        <f t="shared" si="1"/>
        <v>3816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41"/>
      <c r="X17" s="35"/>
    </row>
    <row r="18" spans="1:24" s="2" customFormat="1" x14ac:dyDescent="0.25">
      <c r="A18" s="4" t="s">
        <v>13</v>
      </c>
      <c r="B18" s="4" t="s">
        <v>24</v>
      </c>
      <c r="C18" s="10">
        <v>3600</v>
      </c>
      <c r="D18" s="11">
        <v>1.06</v>
      </c>
      <c r="E18" s="12">
        <v>5</v>
      </c>
      <c r="F18" s="15">
        <v>1</v>
      </c>
      <c r="G18" s="4"/>
      <c r="H18" s="7">
        <f t="shared" si="2"/>
        <v>3816</v>
      </c>
      <c r="I18" s="7">
        <f t="shared" si="3"/>
        <v>763.2</v>
      </c>
      <c r="J18" s="8"/>
      <c r="K18" s="9" t="str">
        <f t="shared" si="4"/>
        <v>Integralizado</v>
      </c>
      <c r="L18" s="7">
        <f t="shared" si="1"/>
        <v>3816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41"/>
      <c r="X18" s="35"/>
    </row>
    <row r="19" spans="1:24" s="2" customFormat="1" x14ac:dyDescent="0.25">
      <c r="A19" s="4" t="s">
        <v>13</v>
      </c>
      <c r="B19" s="4" t="s">
        <v>25</v>
      </c>
      <c r="C19" s="10">
        <v>3600</v>
      </c>
      <c r="D19" s="11">
        <v>1.1599999999999999</v>
      </c>
      <c r="E19" s="12">
        <v>5</v>
      </c>
      <c r="F19" s="15">
        <v>1</v>
      </c>
      <c r="G19" s="4"/>
      <c r="H19" s="7">
        <f t="shared" si="2"/>
        <v>4176</v>
      </c>
      <c r="I19" s="7">
        <f t="shared" si="3"/>
        <v>835.2</v>
      </c>
      <c r="J19" s="8"/>
      <c r="K19" s="9" t="str">
        <f t="shared" si="4"/>
        <v>Integralizado</v>
      </c>
      <c r="L19" s="7">
        <f t="shared" si="1"/>
        <v>4176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41"/>
      <c r="X19" s="35"/>
    </row>
    <row r="20" spans="1:24" s="2" customFormat="1" x14ac:dyDescent="0.25">
      <c r="A20" s="4" t="s">
        <v>13</v>
      </c>
      <c r="B20" s="4" t="s">
        <v>26</v>
      </c>
      <c r="C20" s="10">
        <v>3600</v>
      </c>
      <c r="D20" s="11">
        <v>1.1000000000000001</v>
      </c>
      <c r="E20" s="12">
        <v>4.5</v>
      </c>
      <c r="F20" s="15">
        <v>1</v>
      </c>
      <c r="G20" s="4"/>
      <c r="H20" s="7">
        <f t="shared" si="2"/>
        <v>3960.0000000000005</v>
      </c>
      <c r="I20" s="7">
        <f t="shared" si="3"/>
        <v>880.00000000000011</v>
      </c>
      <c r="J20" s="8"/>
      <c r="K20" s="9" t="str">
        <f t="shared" si="4"/>
        <v>Integralizado</v>
      </c>
      <c r="L20" s="7">
        <f t="shared" si="1"/>
        <v>3960.0000000000005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41"/>
      <c r="X20" s="35"/>
    </row>
    <row r="21" spans="1:24" s="2" customFormat="1" x14ac:dyDescent="0.25">
      <c r="A21" s="4" t="s">
        <v>13</v>
      </c>
      <c r="B21" s="4" t="s">
        <v>27</v>
      </c>
      <c r="C21" s="10">
        <v>3200</v>
      </c>
      <c r="D21" s="11">
        <v>1.1000000000000001</v>
      </c>
      <c r="E21" s="12">
        <v>3.5</v>
      </c>
      <c r="F21" s="15">
        <v>1</v>
      </c>
      <c r="G21" s="4"/>
      <c r="H21" s="7">
        <f t="shared" si="2"/>
        <v>3520.0000000000005</v>
      </c>
      <c r="I21" s="7">
        <f t="shared" si="3"/>
        <v>1005.7142857142859</v>
      </c>
      <c r="J21" s="8"/>
      <c r="K21" s="9" t="str">
        <f t="shared" si="4"/>
        <v>Integralizado</v>
      </c>
      <c r="L21" s="7">
        <f t="shared" si="1"/>
        <v>3520.0000000000005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41"/>
      <c r="X21" s="35"/>
    </row>
    <row r="22" spans="1:24" s="2" customFormat="1" x14ac:dyDescent="0.25">
      <c r="A22" s="4" t="s">
        <v>13</v>
      </c>
      <c r="B22" s="4" t="s">
        <v>28</v>
      </c>
      <c r="C22" s="10">
        <v>3200</v>
      </c>
      <c r="D22" s="11">
        <v>1.1000000000000001</v>
      </c>
      <c r="E22" s="12">
        <v>3.7</v>
      </c>
      <c r="F22" s="15">
        <v>1</v>
      </c>
      <c r="G22" s="4"/>
      <c r="H22" s="7">
        <f t="shared" si="2"/>
        <v>3520.0000000000005</v>
      </c>
      <c r="I22" s="7">
        <f t="shared" si="3"/>
        <v>951.35135135135147</v>
      </c>
      <c r="J22" s="8"/>
      <c r="K22" s="9" t="str">
        <f t="shared" si="4"/>
        <v>Integralizado</v>
      </c>
      <c r="L22" s="7">
        <f t="shared" si="1"/>
        <v>3520.0000000000005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41"/>
      <c r="X22" s="35"/>
    </row>
    <row r="23" spans="1:24" s="2" customFormat="1" x14ac:dyDescent="0.25">
      <c r="A23" s="4" t="s">
        <v>13</v>
      </c>
      <c r="B23" s="4" t="s">
        <v>29</v>
      </c>
      <c r="C23" s="21">
        <v>720</v>
      </c>
      <c r="D23" s="21">
        <v>1</v>
      </c>
      <c r="E23" s="22">
        <v>2</v>
      </c>
      <c r="F23" s="15">
        <v>1</v>
      </c>
      <c r="G23" s="4"/>
      <c r="H23" s="7">
        <f t="shared" si="2"/>
        <v>720</v>
      </c>
      <c r="I23" s="7">
        <f t="shared" si="3"/>
        <v>360</v>
      </c>
      <c r="J23" s="8"/>
      <c r="K23" s="9" t="str">
        <f t="shared" si="4"/>
        <v>Integralizado</v>
      </c>
      <c r="L23" s="7">
        <f t="shared" si="1"/>
        <v>720</v>
      </c>
      <c r="M23" s="27" t="s">
        <v>86</v>
      </c>
      <c r="N23" s="28" t="s">
        <v>88</v>
      </c>
      <c r="O23" s="28" t="s">
        <v>89</v>
      </c>
      <c r="P23" s="28" t="s">
        <v>87</v>
      </c>
      <c r="Q23" s="28" t="s">
        <v>90</v>
      </c>
      <c r="R23" s="28" t="s">
        <v>117</v>
      </c>
      <c r="S23" s="28" t="s">
        <v>118</v>
      </c>
      <c r="T23" s="28" t="s">
        <v>119</v>
      </c>
      <c r="U23" s="28" t="s">
        <v>96</v>
      </c>
      <c r="V23" s="28" t="s">
        <v>91</v>
      </c>
      <c r="W23" s="40" t="s">
        <v>105</v>
      </c>
      <c r="X23" s="28" t="s">
        <v>12</v>
      </c>
    </row>
    <row r="24" spans="1:24" s="2" customFormat="1" x14ac:dyDescent="0.25">
      <c r="A24" s="4" t="s">
        <v>13</v>
      </c>
      <c r="B24" s="4" t="s">
        <v>30</v>
      </c>
      <c r="C24" s="10">
        <v>3600</v>
      </c>
      <c r="D24" s="11">
        <v>1.21</v>
      </c>
      <c r="E24" s="12">
        <v>5</v>
      </c>
      <c r="F24" s="15">
        <v>1</v>
      </c>
      <c r="G24" s="4">
        <v>2018</v>
      </c>
      <c r="H24" s="7">
        <f t="shared" si="2"/>
        <v>4356</v>
      </c>
      <c r="I24" s="7">
        <f t="shared" si="3"/>
        <v>871.2</v>
      </c>
      <c r="J24" s="8">
        <f>G24+(E24-1)</f>
        <v>2022</v>
      </c>
      <c r="K24" s="9">
        <f t="shared" si="4"/>
        <v>3</v>
      </c>
      <c r="L24" s="7">
        <f t="shared" si="1"/>
        <v>2613.6000000000004</v>
      </c>
      <c r="M24" s="30">
        <f>SUM(L8:L24)</f>
        <v>62515.6</v>
      </c>
      <c r="N24" s="28">
        <v>0</v>
      </c>
      <c r="O24" s="28">
        <v>0</v>
      </c>
      <c r="P24" s="28">
        <v>134</v>
      </c>
      <c r="Q24" s="28">
        <v>1</v>
      </c>
      <c r="R24" s="28">
        <f>N24+O24+P24+Q24</f>
        <v>135</v>
      </c>
      <c r="S24" s="28">
        <v>150</v>
      </c>
      <c r="T24" s="27">
        <f>S24-R24</f>
        <v>15</v>
      </c>
      <c r="U24" s="62">
        <v>11</v>
      </c>
      <c r="V24" s="28">
        <f>(N24*0.5)+O24+P24+Q24+U24</f>
        <v>146</v>
      </c>
      <c r="W24" s="29">
        <f>M24/V24</f>
        <v>428.18904109589039</v>
      </c>
      <c r="X24" s="29">
        <f>W24/40</f>
        <v>10.70472602739726</v>
      </c>
    </row>
    <row r="25" spans="1:24" s="2" customFormat="1" x14ac:dyDescent="0.25">
      <c r="A25" s="82"/>
      <c r="B25" s="82"/>
      <c r="C25" s="83"/>
      <c r="D25" s="84"/>
      <c r="E25" s="85"/>
      <c r="F25" s="90"/>
      <c r="G25" s="82"/>
      <c r="H25" s="87"/>
      <c r="I25" s="87"/>
      <c r="J25" s="88"/>
      <c r="K25" s="89"/>
      <c r="L25" s="87"/>
      <c r="M25" s="78"/>
      <c r="N25" s="77"/>
      <c r="O25" s="77"/>
      <c r="P25" s="77"/>
      <c r="Q25" s="77"/>
      <c r="R25" s="77"/>
      <c r="S25" s="77"/>
      <c r="T25" s="93" t="s">
        <v>125</v>
      </c>
      <c r="U25" s="76">
        <v>15</v>
      </c>
      <c r="V25" s="35" t="s">
        <v>120</v>
      </c>
      <c r="W25" s="41"/>
      <c r="X25" s="35"/>
    </row>
    <row r="26" spans="1:24" s="2" customFormat="1" x14ac:dyDescent="0.25">
      <c r="A26" s="4" t="s">
        <v>6</v>
      </c>
      <c r="B26" s="4" t="s">
        <v>31</v>
      </c>
      <c r="C26" s="10">
        <v>3200</v>
      </c>
      <c r="D26" s="11">
        <v>1.27</v>
      </c>
      <c r="E26" s="12">
        <v>3</v>
      </c>
      <c r="F26" s="15">
        <v>1</v>
      </c>
      <c r="G26" s="4"/>
      <c r="H26" s="7">
        <f>C26*D26</f>
        <v>4064</v>
      </c>
      <c r="I26" s="7">
        <f>H26/E26</f>
        <v>1354.6666666666667</v>
      </c>
      <c r="J26" s="8"/>
      <c r="K26" s="9" t="str">
        <f>IF(J26&lt;=2018,"Integralizado",IF(AND((J26&gt;2018),(J26&lt;=2018+2)),"Total",E26-(J26-2020)))</f>
        <v>Integralizado</v>
      </c>
      <c r="L26" s="7">
        <f t="shared" si="1"/>
        <v>4064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41"/>
      <c r="X26" s="35"/>
    </row>
    <row r="27" spans="1:24" s="2" customFormat="1" x14ac:dyDescent="0.25">
      <c r="A27" s="4" t="s">
        <v>6</v>
      </c>
      <c r="B27" s="4" t="s">
        <v>32</v>
      </c>
      <c r="C27" s="10">
        <v>3200</v>
      </c>
      <c r="D27" s="11">
        <v>1.27</v>
      </c>
      <c r="E27" s="12">
        <v>3</v>
      </c>
      <c r="F27" s="15">
        <v>1</v>
      </c>
      <c r="G27" s="4"/>
      <c r="H27" s="7">
        <f>C27*D27</f>
        <v>4064</v>
      </c>
      <c r="I27" s="7">
        <f>H27/E27</f>
        <v>1354.6666666666667</v>
      </c>
      <c r="J27" s="8"/>
      <c r="K27" s="9" t="str">
        <f>IF(J27&lt;=2018,"Integralizado",IF(AND((J27&gt;2018),(J27&lt;=2018+2)),"Total",E27-(J27-2020)))</f>
        <v>Integralizado</v>
      </c>
      <c r="L27" s="7">
        <f t="shared" si="1"/>
        <v>4064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41"/>
      <c r="X27" s="35"/>
    </row>
    <row r="28" spans="1:24" s="2" customFormat="1" x14ac:dyDescent="0.25">
      <c r="A28" s="4" t="s">
        <v>6</v>
      </c>
      <c r="B28" s="4" t="s">
        <v>33</v>
      </c>
      <c r="C28" s="10">
        <v>3200</v>
      </c>
      <c r="D28" s="11">
        <v>1.27</v>
      </c>
      <c r="E28" s="12">
        <v>3</v>
      </c>
      <c r="F28" s="15">
        <v>1</v>
      </c>
      <c r="G28" s="4"/>
      <c r="H28" s="7">
        <f>C28*D28</f>
        <v>4064</v>
      </c>
      <c r="I28" s="7">
        <f>H28/E28</f>
        <v>1354.6666666666667</v>
      </c>
      <c r="J28" s="8"/>
      <c r="K28" s="9" t="str">
        <f>IF(J28&lt;=2018,"Integralizado",IF(AND((J28&gt;2018),(J28&lt;=2018+2)),"Total",E28-(J28-2020)))</f>
        <v>Integralizado</v>
      </c>
      <c r="L28" s="7">
        <f t="shared" si="1"/>
        <v>4064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41"/>
      <c r="X28" s="35"/>
    </row>
    <row r="29" spans="1:24" s="2" customFormat="1" x14ac:dyDescent="0.25">
      <c r="A29" s="4" t="s">
        <v>6</v>
      </c>
      <c r="B29" s="4" t="s">
        <v>34</v>
      </c>
      <c r="C29" s="10">
        <v>3600</v>
      </c>
      <c r="D29" s="11">
        <v>1.19</v>
      </c>
      <c r="E29" s="12">
        <v>5</v>
      </c>
      <c r="F29" s="15">
        <v>1</v>
      </c>
      <c r="G29" s="4">
        <v>2015</v>
      </c>
      <c r="H29" s="7">
        <f>C29*D29</f>
        <v>4284</v>
      </c>
      <c r="I29" s="7">
        <f>H29/E29</f>
        <v>856.8</v>
      </c>
      <c r="J29" s="8">
        <f>G29+(E29-1)</f>
        <v>2019</v>
      </c>
      <c r="K29" s="9" t="str">
        <f>IF(J29&lt;=2018,"Integralizado",IF(AND((J29&gt;2018),(J29&lt;=2018+2)),"Total",E29-(J29-2020)))</f>
        <v>Total</v>
      </c>
      <c r="L29" s="7">
        <f t="shared" si="1"/>
        <v>4284</v>
      </c>
      <c r="M29" s="27" t="s">
        <v>86</v>
      </c>
      <c r="N29" s="28" t="s">
        <v>88</v>
      </c>
      <c r="O29" s="28" t="s">
        <v>89</v>
      </c>
      <c r="P29" s="28" t="s">
        <v>87</v>
      </c>
      <c r="Q29" s="28" t="s">
        <v>90</v>
      </c>
      <c r="R29" s="28" t="s">
        <v>117</v>
      </c>
      <c r="S29" s="28" t="s">
        <v>118</v>
      </c>
      <c r="T29" s="28" t="s">
        <v>119</v>
      </c>
      <c r="U29" s="28" t="s">
        <v>96</v>
      </c>
      <c r="V29" s="28" t="s">
        <v>91</v>
      </c>
      <c r="W29" s="40" t="s">
        <v>105</v>
      </c>
      <c r="X29" s="28" t="s">
        <v>12</v>
      </c>
    </row>
    <row r="30" spans="1:24" s="2" customFormat="1" x14ac:dyDescent="0.25">
      <c r="A30" s="4" t="s">
        <v>6</v>
      </c>
      <c r="B30" s="4" t="s">
        <v>16</v>
      </c>
      <c r="C30" s="10">
        <v>3600</v>
      </c>
      <c r="D30" s="11">
        <v>1.1599999999999999</v>
      </c>
      <c r="E30" s="12">
        <v>5</v>
      </c>
      <c r="F30" s="15">
        <v>1</v>
      </c>
      <c r="G30" s="4">
        <v>2015</v>
      </c>
      <c r="H30" s="7">
        <f>C30*D30</f>
        <v>4176</v>
      </c>
      <c r="I30" s="7">
        <f>H30/E30</f>
        <v>835.2</v>
      </c>
      <c r="J30" s="8">
        <f>G30+(E30-1)</f>
        <v>2019</v>
      </c>
      <c r="K30" s="9" t="str">
        <f>IF(J30&lt;=2018,"Integralizado",IF(AND((J30&gt;2018),(J30&lt;=2018+2)),"Total",E30-(J30-2020)))</f>
        <v>Total</v>
      </c>
      <c r="L30" s="7">
        <f t="shared" si="1"/>
        <v>4176</v>
      </c>
      <c r="M30" s="30">
        <f>SUM(L26:L30)</f>
        <v>20652</v>
      </c>
      <c r="N30" s="28">
        <v>0</v>
      </c>
      <c r="O30" s="28">
        <v>0</v>
      </c>
      <c r="P30" s="28">
        <v>56</v>
      </c>
      <c r="Q30" s="28">
        <v>1</v>
      </c>
      <c r="R30" s="28">
        <f>N30+O30+P30+Q30</f>
        <v>57</v>
      </c>
      <c r="S30" s="28">
        <v>70</v>
      </c>
      <c r="T30" s="28">
        <f>S30-R30</f>
        <v>13</v>
      </c>
      <c r="U30" s="28">
        <v>0</v>
      </c>
      <c r="V30" s="28">
        <f>(N30*0.5)+O30+P30+Q30+U30</f>
        <v>57</v>
      </c>
      <c r="W30" s="29">
        <f>M30/V30</f>
        <v>362.31578947368422</v>
      </c>
      <c r="X30" s="29">
        <f>W30/40</f>
        <v>9.0578947368421048</v>
      </c>
    </row>
    <row r="31" spans="1:24" s="2" customFormat="1" x14ac:dyDescent="0.25">
      <c r="A31" s="82"/>
      <c r="B31" s="82"/>
      <c r="C31" s="83"/>
      <c r="D31" s="84"/>
      <c r="E31" s="85"/>
      <c r="F31" s="90"/>
      <c r="G31" s="82"/>
      <c r="H31" s="87"/>
      <c r="I31" s="87"/>
      <c r="J31" s="88"/>
      <c r="K31" s="89"/>
      <c r="L31" s="87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41"/>
      <c r="X31" s="35"/>
    </row>
    <row r="32" spans="1:24" s="2" customFormat="1" x14ac:dyDescent="0.25">
      <c r="A32" s="4" t="s">
        <v>35</v>
      </c>
      <c r="B32" s="4" t="s">
        <v>36</v>
      </c>
      <c r="C32" s="10">
        <v>3200</v>
      </c>
      <c r="D32" s="11">
        <v>1.3</v>
      </c>
      <c r="E32" s="12">
        <v>3</v>
      </c>
      <c r="F32" s="15">
        <v>1</v>
      </c>
      <c r="G32" s="4"/>
      <c r="H32" s="7">
        <f t="shared" ref="H32:H40" si="5">C32*D32</f>
        <v>4160</v>
      </c>
      <c r="I32" s="7">
        <f t="shared" ref="I32:I40" si="6">H32/E32</f>
        <v>1386.6666666666667</v>
      </c>
      <c r="J32" s="8"/>
      <c r="K32" s="9" t="str">
        <f t="shared" ref="K32:K40" si="7">IF(J32&lt;=2018,"Integralizado",IF(AND((J32&gt;2018),(J32&lt;=2018+2)),"Total",E32-(J32-2020)))</f>
        <v>Integralizado</v>
      </c>
      <c r="L32" s="7">
        <f t="shared" si="1"/>
        <v>4160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41"/>
      <c r="X32" s="35"/>
    </row>
    <row r="33" spans="1:24" s="2" customFormat="1" x14ac:dyDescent="0.25">
      <c r="A33" s="4" t="s">
        <v>35</v>
      </c>
      <c r="B33" s="4" t="s">
        <v>32</v>
      </c>
      <c r="C33" s="10">
        <v>3200</v>
      </c>
      <c r="D33" s="11">
        <v>1.27</v>
      </c>
      <c r="E33" s="12">
        <v>3</v>
      </c>
      <c r="F33" s="15">
        <v>1</v>
      </c>
      <c r="G33" s="4"/>
      <c r="H33" s="7">
        <f t="shared" si="5"/>
        <v>4064</v>
      </c>
      <c r="I33" s="7">
        <f t="shared" si="6"/>
        <v>1354.6666666666667</v>
      </c>
      <c r="J33" s="8"/>
      <c r="K33" s="9" t="str">
        <f t="shared" si="7"/>
        <v>Integralizado</v>
      </c>
      <c r="L33" s="7">
        <f t="shared" si="1"/>
        <v>4064</v>
      </c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41"/>
      <c r="X33" s="35"/>
    </row>
    <row r="34" spans="1:24" s="2" customFormat="1" x14ac:dyDescent="0.25">
      <c r="A34" s="4" t="s">
        <v>35</v>
      </c>
      <c r="B34" s="4" t="s">
        <v>37</v>
      </c>
      <c r="C34" s="10">
        <v>3200</v>
      </c>
      <c r="D34" s="14">
        <v>1.2</v>
      </c>
      <c r="E34" s="12">
        <v>3</v>
      </c>
      <c r="F34" s="15">
        <v>1</v>
      </c>
      <c r="G34" s="4"/>
      <c r="H34" s="7">
        <f t="shared" si="5"/>
        <v>3840</v>
      </c>
      <c r="I34" s="7">
        <f t="shared" si="6"/>
        <v>1280</v>
      </c>
      <c r="J34" s="8"/>
      <c r="K34" s="9" t="str">
        <f t="shared" si="7"/>
        <v>Integralizado</v>
      </c>
      <c r="L34" s="7">
        <f t="shared" si="1"/>
        <v>3840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41"/>
      <c r="X34" s="35"/>
    </row>
    <row r="35" spans="1:24" s="2" customFormat="1" x14ac:dyDescent="0.25">
      <c r="A35" s="4" t="s">
        <v>35</v>
      </c>
      <c r="B35" s="4" t="s">
        <v>36</v>
      </c>
      <c r="C35" s="10">
        <v>1200</v>
      </c>
      <c r="D35" s="11">
        <v>1.3</v>
      </c>
      <c r="E35" s="12">
        <v>2</v>
      </c>
      <c r="F35" s="15">
        <v>2</v>
      </c>
      <c r="G35" s="4"/>
      <c r="H35" s="7">
        <f t="shared" si="5"/>
        <v>1560</v>
      </c>
      <c r="I35" s="7">
        <f t="shared" si="6"/>
        <v>780</v>
      </c>
      <c r="J35" s="8"/>
      <c r="K35" s="9" t="str">
        <f t="shared" si="7"/>
        <v>Integralizado</v>
      </c>
      <c r="L35" s="7">
        <f t="shared" si="1"/>
        <v>3120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41"/>
      <c r="X35" s="35"/>
    </row>
    <row r="36" spans="1:24" s="2" customFormat="1" x14ac:dyDescent="0.25">
      <c r="A36" s="4" t="s">
        <v>35</v>
      </c>
      <c r="B36" s="4" t="s">
        <v>32</v>
      </c>
      <c r="C36" s="10">
        <v>1200</v>
      </c>
      <c r="D36" s="11">
        <v>1.27</v>
      </c>
      <c r="E36" s="12">
        <v>2</v>
      </c>
      <c r="F36" s="15">
        <v>2</v>
      </c>
      <c r="G36" s="4"/>
      <c r="H36" s="7">
        <f t="shared" si="5"/>
        <v>1524</v>
      </c>
      <c r="I36" s="7">
        <f t="shared" si="6"/>
        <v>762</v>
      </c>
      <c r="J36" s="8"/>
      <c r="K36" s="9" t="str">
        <f t="shared" si="7"/>
        <v>Integralizado</v>
      </c>
      <c r="L36" s="7">
        <f t="shared" si="1"/>
        <v>3048</v>
      </c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41"/>
      <c r="X36" s="35"/>
    </row>
    <row r="37" spans="1:24" s="2" customFormat="1" x14ac:dyDescent="0.25">
      <c r="A37" s="4" t="s">
        <v>35</v>
      </c>
      <c r="B37" s="4" t="s">
        <v>37</v>
      </c>
      <c r="C37" s="10">
        <v>1200</v>
      </c>
      <c r="D37" s="14">
        <v>1.2</v>
      </c>
      <c r="E37" s="12">
        <v>2</v>
      </c>
      <c r="F37" s="15">
        <v>2</v>
      </c>
      <c r="G37" s="4"/>
      <c r="H37" s="7">
        <f t="shared" si="5"/>
        <v>1440</v>
      </c>
      <c r="I37" s="7">
        <f t="shared" si="6"/>
        <v>720</v>
      </c>
      <c r="J37" s="8"/>
      <c r="K37" s="9" t="str">
        <f t="shared" si="7"/>
        <v>Integralizado</v>
      </c>
      <c r="L37" s="7">
        <f t="shared" si="1"/>
        <v>2880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41"/>
      <c r="X37" s="35"/>
    </row>
    <row r="38" spans="1:24" s="2" customFormat="1" x14ac:dyDescent="0.25">
      <c r="A38" s="4" t="s">
        <v>35</v>
      </c>
      <c r="B38" s="4" t="s">
        <v>25</v>
      </c>
      <c r="C38" s="10">
        <v>3600</v>
      </c>
      <c r="D38" s="11">
        <v>1.1599999999999999</v>
      </c>
      <c r="E38" s="12">
        <v>5</v>
      </c>
      <c r="F38" s="15">
        <v>1</v>
      </c>
      <c r="G38" s="4"/>
      <c r="H38" s="7">
        <f t="shared" si="5"/>
        <v>4176</v>
      </c>
      <c r="I38" s="7">
        <f t="shared" si="6"/>
        <v>835.2</v>
      </c>
      <c r="J38" s="8"/>
      <c r="K38" s="9" t="str">
        <f t="shared" si="7"/>
        <v>Integralizado</v>
      </c>
      <c r="L38" s="7">
        <f t="shared" si="1"/>
        <v>4176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41"/>
      <c r="X38" s="35"/>
    </row>
    <row r="39" spans="1:24" s="2" customFormat="1" x14ac:dyDescent="0.25">
      <c r="A39" s="4" t="s">
        <v>35</v>
      </c>
      <c r="B39" s="4" t="s">
        <v>16</v>
      </c>
      <c r="C39" s="10">
        <v>3600</v>
      </c>
      <c r="D39" s="11">
        <v>1.1599999999999999</v>
      </c>
      <c r="E39" s="12">
        <v>5</v>
      </c>
      <c r="F39" s="15">
        <v>1</v>
      </c>
      <c r="G39" s="4"/>
      <c r="H39" s="7">
        <f t="shared" si="5"/>
        <v>4176</v>
      </c>
      <c r="I39" s="7">
        <f t="shared" si="6"/>
        <v>835.2</v>
      </c>
      <c r="J39" s="8"/>
      <c r="K39" s="9" t="str">
        <f t="shared" si="7"/>
        <v>Integralizado</v>
      </c>
      <c r="L39" s="7">
        <f t="shared" si="1"/>
        <v>4176</v>
      </c>
      <c r="M39" s="27" t="s">
        <v>86</v>
      </c>
      <c r="N39" s="28" t="s">
        <v>88</v>
      </c>
      <c r="O39" s="28" t="s">
        <v>89</v>
      </c>
      <c r="P39" s="28" t="s">
        <v>87</v>
      </c>
      <c r="Q39" s="28" t="s">
        <v>90</v>
      </c>
      <c r="R39" s="28" t="s">
        <v>117</v>
      </c>
      <c r="S39" s="28" t="s">
        <v>118</v>
      </c>
      <c r="T39" s="28" t="s">
        <v>119</v>
      </c>
      <c r="U39" s="28" t="s">
        <v>96</v>
      </c>
      <c r="V39" s="28" t="s">
        <v>91</v>
      </c>
      <c r="W39" s="40" t="s">
        <v>105</v>
      </c>
      <c r="X39" s="28" t="s">
        <v>12</v>
      </c>
    </row>
    <row r="40" spans="1:24" s="2" customFormat="1" x14ac:dyDescent="0.25">
      <c r="A40" s="4" t="s">
        <v>35</v>
      </c>
      <c r="B40" s="4" t="s">
        <v>28</v>
      </c>
      <c r="C40" s="10">
        <v>3200</v>
      </c>
      <c r="D40" s="11">
        <v>1.1000000000000001</v>
      </c>
      <c r="E40" s="12">
        <v>4</v>
      </c>
      <c r="F40" s="15">
        <v>1</v>
      </c>
      <c r="G40" s="4"/>
      <c r="H40" s="7">
        <f t="shared" si="5"/>
        <v>3520.0000000000005</v>
      </c>
      <c r="I40" s="7">
        <f t="shared" si="6"/>
        <v>880.00000000000011</v>
      </c>
      <c r="J40" s="8"/>
      <c r="K40" s="9" t="str">
        <f t="shared" si="7"/>
        <v>Integralizado</v>
      </c>
      <c r="L40" s="7">
        <f t="shared" si="1"/>
        <v>3520.0000000000005</v>
      </c>
      <c r="M40" s="30">
        <f>SUM(L32:L40)</f>
        <v>32984</v>
      </c>
      <c r="N40" s="28">
        <v>0</v>
      </c>
      <c r="O40" s="28">
        <v>0</v>
      </c>
      <c r="P40" s="27">
        <v>66</v>
      </c>
      <c r="Q40" s="28">
        <v>0</v>
      </c>
      <c r="R40" s="28">
        <f>N40+O40+P40+Q40</f>
        <v>66</v>
      </c>
      <c r="S40" s="28">
        <v>70</v>
      </c>
      <c r="T40" s="27">
        <f>S40-R40</f>
        <v>4</v>
      </c>
      <c r="U40" s="79">
        <v>4</v>
      </c>
      <c r="V40" s="28">
        <f>(N40*0.5)+O40+P40+Q40+U40</f>
        <v>70</v>
      </c>
      <c r="W40" s="29">
        <f>M40/V40</f>
        <v>471.2</v>
      </c>
      <c r="X40" s="29">
        <f>W40/40</f>
        <v>11.78</v>
      </c>
    </row>
    <row r="41" spans="1:24" s="2" customFormat="1" x14ac:dyDescent="0.25">
      <c r="A41" s="82"/>
      <c r="B41" s="82"/>
      <c r="C41" s="83"/>
      <c r="D41" s="84"/>
      <c r="E41" s="85"/>
      <c r="F41" s="90"/>
      <c r="G41" s="82"/>
      <c r="H41" s="87"/>
      <c r="I41" s="87"/>
      <c r="J41" s="88"/>
      <c r="K41" s="89"/>
      <c r="L41" s="87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41"/>
      <c r="X41" s="35"/>
    </row>
    <row r="42" spans="1:24" s="2" customFormat="1" x14ac:dyDescent="0.25">
      <c r="A42" s="4" t="s">
        <v>38</v>
      </c>
      <c r="B42" s="4" t="s">
        <v>39</v>
      </c>
      <c r="C42" s="10">
        <v>3200</v>
      </c>
      <c r="D42" s="11">
        <v>1.27</v>
      </c>
      <c r="E42" s="12">
        <v>3</v>
      </c>
      <c r="F42" s="15">
        <v>1</v>
      </c>
      <c r="G42" s="4"/>
      <c r="H42" s="7">
        <f>C42*D42</f>
        <v>4064</v>
      </c>
      <c r="I42" s="7">
        <f>H42/E42</f>
        <v>1354.6666666666667</v>
      </c>
      <c r="J42" s="8"/>
      <c r="K42" s="9" t="str">
        <f>IF(J42&lt;=2018,"Integralizado",IF(AND((J42&gt;2018),(J42&lt;=2018+2)),"Total",E42-(J42-2020)))</f>
        <v>Integralizado</v>
      </c>
      <c r="L42" s="7">
        <f t="shared" si="1"/>
        <v>4064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41"/>
      <c r="X42" s="35"/>
    </row>
    <row r="43" spans="1:24" s="2" customFormat="1" x14ac:dyDescent="0.25">
      <c r="A43" s="4" t="s">
        <v>38</v>
      </c>
      <c r="B43" s="4" t="s">
        <v>32</v>
      </c>
      <c r="C43" s="10">
        <v>3200</v>
      </c>
      <c r="D43" s="11">
        <v>1.27</v>
      </c>
      <c r="E43" s="12">
        <v>3</v>
      </c>
      <c r="F43" s="15">
        <v>1</v>
      </c>
      <c r="G43" s="4"/>
      <c r="H43" s="7">
        <f>C43*D43</f>
        <v>4064</v>
      </c>
      <c r="I43" s="7">
        <f>H43/E43</f>
        <v>1354.6666666666667</v>
      </c>
      <c r="J43" s="8"/>
      <c r="K43" s="9" t="str">
        <f>IF(J43&lt;=2018,"Integralizado",IF(AND((J43&gt;2018),(J43&lt;=2018+2)),"Total",E43-(J43-2020)))</f>
        <v>Integralizado</v>
      </c>
      <c r="L43" s="7">
        <f t="shared" si="1"/>
        <v>4064</v>
      </c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41"/>
      <c r="X43" s="35"/>
    </row>
    <row r="44" spans="1:24" s="2" customFormat="1" x14ac:dyDescent="0.25">
      <c r="A44" s="4" t="s">
        <v>38</v>
      </c>
      <c r="B44" s="4" t="s">
        <v>39</v>
      </c>
      <c r="C44" s="10">
        <v>1200</v>
      </c>
      <c r="D44" s="11">
        <v>1.27</v>
      </c>
      <c r="E44" s="12">
        <v>1.5</v>
      </c>
      <c r="F44" s="15">
        <v>1</v>
      </c>
      <c r="G44" s="4"/>
      <c r="H44" s="7">
        <f>C44*D44</f>
        <v>1524</v>
      </c>
      <c r="I44" s="7">
        <f>H44/E44</f>
        <v>1016</v>
      </c>
      <c r="J44" s="8"/>
      <c r="K44" s="9" t="str">
        <f>IF(J44&lt;=2018,"Integralizado",IF(AND((J44&gt;2018),(J44&lt;=2018+2)),"Total",E44-(J44-2020)))</f>
        <v>Integralizado</v>
      </c>
      <c r="L44" s="7">
        <f t="shared" si="1"/>
        <v>1524</v>
      </c>
      <c r="M44" s="27" t="s">
        <v>86</v>
      </c>
      <c r="N44" s="28" t="s">
        <v>88</v>
      </c>
      <c r="O44" s="28" t="s">
        <v>89</v>
      </c>
      <c r="P44" s="28" t="s">
        <v>87</v>
      </c>
      <c r="Q44" s="28" t="s">
        <v>90</v>
      </c>
      <c r="R44" s="28" t="s">
        <v>117</v>
      </c>
      <c r="S44" s="28" t="s">
        <v>118</v>
      </c>
      <c r="T44" s="28" t="s">
        <v>119</v>
      </c>
      <c r="U44" s="28" t="s">
        <v>96</v>
      </c>
      <c r="V44" s="28" t="s">
        <v>91</v>
      </c>
      <c r="W44" s="40" t="s">
        <v>105</v>
      </c>
      <c r="X44" s="28" t="s">
        <v>12</v>
      </c>
    </row>
    <row r="45" spans="1:24" s="2" customFormat="1" x14ac:dyDescent="0.25">
      <c r="A45" s="4" t="s">
        <v>38</v>
      </c>
      <c r="B45" s="4" t="s">
        <v>32</v>
      </c>
      <c r="C45" s="10">
        <v>1200</v>
      </c>
      <c r="D45" s="11">
        <v>1.27</v>
      </c>
      <c r="E45" s="12">
        <v>1.5</v>
      </c>
      <c r="F45" s="15">
        <v>1</v>
      </c>
      <c r="G45" s="4"/>
      <c r="H45" s="7">
        <f>C45*D45</f>
        <v>1524</v>
      </c>
      <c r="I45" s="7">
        <f>H45/E45</f>
        <v>1016</v>
      </c>
      <c r="J45" s="8"/>
      <c r="K45" s="9" t="str">
        <f>IF(J45&lt;=2018,"Integralizado",IF(AND((J45&gt;2018),(J45&lt;=2018+2)),"Total",E45-(J45-2020)))</f>
        <v>Integralizado</v>
      </c>
      <c r="L45" s="7">
        <f t="shared" si="1"/>
        <v>1524</v>
      </c>
      <c r="M45" s="30">
        <f>SUM(L42:L45)</f>
        <v>11176</v>
      </c>
      <c r="N45" s="28">
        <v>0</v>
      </c>
      <c r="O45" s="28">
        <v>0</v>
      </c>
      <c r="P45" s="28">
        <v>20</v>
      </c>
      <c r="Q45" s="28">
        <v>0</v>
      </c>
      <c r="R45" s="28">
        <f>N45+O45+P45+Q45</f>
        <v>20</v>
      </c>
      <c r="S45" s="28">
        <v>20</v>
      </c>
      <c r="T45" s="28">
        <f>S45-R45</f>
        <v>0</v>
      </c>
      <c r="U45" s="28">
        <v>0</v>
      </c>
      <c r="V45" s="28">
        <f>(N45*0.5)+O45+P45+Q45+U45</f>
        <v>20</v>
      </c>
      <c r="W45" s="29">
        <f>M45/V45</f>
        <v>558.79999999999995</v>
      </c>
      <c r="X45" s="29">
        <f>W45/40</f>
        <v>13.969999999999999</v>
      </c>
    </row>
    <row r="46" spans="1:24" s="2" customFormat="1" x14ac:dyDescent="0.25">
      <c r="A46" s="82"/>
      <c r="B46" s="82"/>
      <c r="C46" s="83"/>
      <c r="D46" s="84"/>
      <c r="E46" s="85"/>
      <c r="F46" s="90"/>
      <c r="G46" s="82"/>
      <c r="H46" s="87"/>
      <c r="I46" s="87"/>
      <c r="J46" s="88"/>
      <c r="K46" s="89"/>
      <c r="L46" s="87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41"/>
      <c r="X46" s="35"/>
    </row>
    <row r="47" spans="1:24" s="2" customFormat="1" x14ac:dyDescent="0.25">
      <c r="A47" s="4" t="s">
        <v>40</v>
      </c>
      <c r="B47" s="4" t="s">
        <v>21</v>
      </c>
      <c r="C47" s="10">
        <v>3100</v>
      </c>
      <c r="D47" s="11">
        <v>1.1000000000000001</v>
      </c>
      <c r="E47" s="12">
        <v>3</v>
      </c>
      <c r="F47" s="15">
        <v>1</v>
      </c>
      <c r="G47" s="4"/>
      <c r="H47" s="7">
        <f t="shared" ref="H47:H54" si="8">C47*D47</f>
        <v>3410.0000000000005</v>
      </c>
      <c r="I47" s="7">
        <f t="shared" ref="I47:I54" si="9">H47/E47</f>
        <v>1136.6666666666667</v>
      </c>
      <c r="J47" s="8"/>
      <c r="K47" s="9" t="str">
        <f t="shared" ref="K47:K54" si="10">IF(J47&lt;=2018,"Integralizado",IF(AND((J47&gt;2018),(J47&lt;=2018+2)),"Total",E47-(J47-2020)))</f>
        <v>Integralizado</v>
      </c>
      <c r="L47" s="7">
        <f t="shared" si="1"/>
        <v>3410.0000000000005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41"/>
      <c r="X47" s="35"/>
    </row>
    <row r="48" spans="1:24" s="2" customFormat="1" x14ac:dyDescent="0.25">
      <c r="A48" s="4" t="s">
        <v>40</v>
      </c>
      <c r="B48" s="4" t="s">
        <v>39</v>
      </c>
      <c r="C48" s="10">
        <v>3200</v>
      </c>
      <c r="D48" s="11">
        <v>1.27</v>
      </c>
      <c r="E48" s="12">
        <v>3</v>
      </c>
      <c r="F48" s="15">
        <v>1</v>
      </c>
      <c r="G48" s="4"/>
      <c r="H48" s="7">
        <f t="shared" si="8"/>
        <v>4064</v>
      </c>
      <c r="I48" s="7">
        <f t="shared" si="9"/>
        <v>1354.6666666666667</v>
      </c>
      <c r="J48" s="8"/>
      <c r="K48" s="9" t="str">
        <f t="shared" si="10"/>
        <v>Integralizado</v>
      </c>
      <c r="L48" s="7">
        <f t="shared" si="1"/>
        <v>4064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41"/>
      <c r="X48" s="35"/>
    </row>
    <row r="49" spans="1:24" s="2" customFormat="1" x14ac:dyDescent="0.25">
      <c r="A49" s="4" t="s">
        <v>40</v>
      </c>
      <c r="B49" s="4" t="s">
        <v>18</v>
      </c>
      <c r="C49" s="10">
        <v>3200</v>
      </c>
      <c r="D49" s="11">
        <v>1.25</v>
      </c>
      <c r="E49" s="12">
        <v>3</v>
      </c>
      <c r="F49" s="15">
        <v>1</v>
      </c>
      <c r="G49" s="4"/>
      <c r="H49" s="7">
        <f t="shared" si="8"/>
        <v>4000</v>
      </c>
      <c r="I49" s="7">
        <f t="shared" si="9"/>
        <v>1333.3333333333333</v>
      </c>
      <c r="J49" s="8"/>
      <c r="K49" s="9" t="str">
        <f t="shared" si="10"/>
        <v>Integralizado</v>
      </c>
      <c r="L49" s="7">
        <f t="shared" si="1"/>
        <v>4000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41"/>
      <c r="X49" s="35"/>
    </row>
    <row r="50" spans="1:24" s="2" customFormat="1" x14ac:dyDescent="0.25">
      <c r="A50" s="4" t="s">
        <v>40</v>
      </c>
      <c r="B50" s="4" t="s">
        <v>41</v>
      </c>
      <c r="C50" s="10">
        <v>1600</v>
      </c>
      <c r="D50" s="11">
        <v>1</v>
      </c>
      <c r="E50" s="12">
        <v>2.5</v>
      </c>
      <c r="F50" s="15">
        <v>1</v>
      </c>
      <c r="G50" s="4"/>
      <c r="H50" s="7">
        <f t="shared" si="8"/>
        <v>1600</v>
      </c>
      <c r="I50" s="7">
        <f t="shared" si="9"/>
        <v>640</v>
      </c>
      <c r="J50" s="8"/>
      <c r="K50" s="9" t="str">
        <f t="shared" si="10"/>
        <v>Integralizado</v>
      </c>
      <c r="L50" s="7">
        <f t="shared" si="1"/>
        <v>1600</v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41"/>
      <c r="X50" s="35"/>
    </row>
    <row r="51" spans="1:24" s="2" customFormat="1" x14ac:dyDescent="0.25">
      <c r="A51" s="4" t="s">
        <v>40</v>
      </c>
      <c r="B51" s="4" t="s">
        <v>21</v>
      </c>
      <c r="C51" s="10">
        <v>3000</v>
      </c>
      <c r="D51" s="11">
        <v>1</v>
      </c>
      <c r="E51" s="12">
        <v>4</v>
      </c>
      <c r="F51" s="15">
        <v>1</v>
      </c>
      <c r="G51" s="4"/>
      <c r="H51" s="7">
        <f t="shared" si="8"/>
        <v>3000</v>
      </c>
      <c r="I51" s="7">
        <f t="shared" si="9"/>
        <v>750</v>
      </c>
      <c r="J51" s="8"/>
      <c r="K51" s="9" t="str">
        <f t="shared" si="10"/>
        <v>Integralizado</v>
      </c>
      <c r="L51" s="7">
        <f t="shared" si="1"/>
        <v>3000</v>
      </c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41"/>
      <c r="X51" s="35"/>
    </row>
    <row r="52" spans="1:24" s="2" customFormat="1" x14ac:dyDescent="0.25">
      <c r="A52" s="4" t="s">
        <v>40</v>
      </c>
      <c r="B52" s="4" t="s">
        <v>42</v>
      </c>
      <c r="C52" s="10">
        <v>3000</v>
      </c>
      <c r="D52" s="11">
        <v>1.1000000000000001</v>
      </c>
      <c r="E52" s="12">
        <v>4</v>
      </c>
      <c r="F52" s="15">
        <v>1</v>
      </c>
      <c r="G52" s="4"/>
      <c r="H52" s="7">
        <f t="shared" si="8"/>
        <v>3300.0000000000005</v>
      </c>
      <c r="I52" s="7">
        <f t="shared" si="9"/>
        <v>825.00000000000011</v>
      </c>
      <c r="J52" s="8"/>
      <c r="K52" s="9" t="str">
        <f t="shared" si="10"/>
        <v>Integralizado</v>
      </c>
      <c r="L52" s="7">
        <f t="shared" si="1"/>
        <v>3300.0000000000005</v>
      </c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41"/>
      <c r="X52" s="35"/>
    </row>
    <row r="53" spans="1:24" s="2" customFormat="1" x14ac:dyDescent="0.25">
      <c r="A53" s="4" t="s">
        <v>40</v>
      </c>
      <c r="B53" s="4" t="s">
        <v>43</v>
      </c>
      <c r="C53" s="10">
        <v>3600</v>
      </c>
      <c r="D53" s="11">
        <v>1.1599999999999999</v>
      </c>
      <c r="E53" s="12">
        <v>5</v>
      </c>
      <c r="F53" s="15">
        <v>1</v>
      </c>
      <c r="G53" s="4"/>
      <c r="H53" s="7">
        <f t="shared" si="8"/>
        <v>4176</v>
      </c>
      <c r="I53" s="7">
        <f t="shared" si="9"/>
        <v>835.2</v>
      </c>
      <c r="J53" s="8"/>
      <c r="K53" s="9" t="str">
        <f t="shared" si="10"/>
        <v>Integralizado</v>
      </c>
      <c r="L53" s="7">
        <f t="shared" si="1"/>
        <v>4176</v>
      </c>
      <c r="M53" s="27" t="s">
        <v>86</v>
      </c>
      <c r="N53" s="28" t="s">
        <v>88</v>
      </c>
      <c r="O53" s="28" t="s">
        <v>89</v>
      </c>
      <c r="P53" s="28" t="s">
        <v>87</v>
      </c>
      <c r="Q53" s="28" t="s">
        <v>90</v>
      </c>
      <c r="R53" s="28" t="s">
        <v>117</v>
      </c>
      <c r="S53" s="28" t="s">
        <v>118</v>
      </c>
      <c r="T53" s="28" t="s">
        <v>119</v>
      </c>
      <c r="U53" s="28" t="s">
        <v>96</v>
      </c>
      <c r="V53" s="28" t="s">
        <v>91</v>
      </c>
      <c r="W53" s="40" t="s">
        <v>105</v>
      </c>
      <c r="X53" s="28" t="s">
        <v>12</v>
      </c>
    </row>
    <row r="54" spans="1:24" s="2" customFormat="1" x14ac:dyDescent="0.25">
      <c r="A54" s="4" t="s">
        <v>40</v>
      </c>
      <c r="B54" s="4" t="s">
        <v>44</v>
      </c>
      <c r="C54" s="10">
        <v>3200</v>
      </c>
      <c r="D54" s="11">
        <v>1.08</v>
      </c>
      <c r="E54" s="12">
        <v>4</v>
      </c>
      <c r="F54" s="15">
        <v>1</v>
      </c>
      <c r="G54" s="4"/>
      <c r="H54" s="7">
        <f t="shared" si="8"/>
        <v>3456</v>
      </c>
      <c r="I54" s="7">
        <f t="shared" si="9"/>
        <v>864</v>
      </c>
      <c r="J54" s="8"/>
      <c r="K54" s="9" t="str">
        <f t="shared" si="10"/>
        <v>Integralizado</v>
      </c>
      <c r="L54" s="7">
        <f t="shared" si="1"/>
        <v>3456</v>
      </c>
      <c r="M54" s="30">
        <f>SUM(L47:L54)</f>
        <v>27006</v>
      </c>
      <c r="N54" s="28">
        <v>0</v>
      </c>
      <c r="O54" s="28">
        <v>0</v>
      </c>
      <c r="P54" s="28">
        <v>70</v>
      </c>
      <c r="Q54" s="28">
        <v>0</v>
      </c>
      <c r="R54" s="28">
        <f>N54+O54+P54+Q54</f>
        <v>70</v>
      </c>
      <c r="S54" s="28">
        <v>70</v>
      </c>
      <c r="T54" s="28">
        <f>S54-R54</f>
        <v>0</v>
      </c>
      <c r="U54" s="28">
        <v>0</v>
      </c>
      <c r="V54" s="28">
        <f>(N54*0.5)+O54+P54+Q54+U54</f>
        <v>70</v>
      </c>
      <c r="W54" s="29">
        <f>M54/V54</f>
        <v>385.8</v>
      </c>
      <c r="X54" s="29">
        <f>W54/40</f>
        <v>9.6449999999999996</v>
      </c>
    </row>
    <row r="55" spans="1:24" s="2" customFormat="1" x14ac:dyDescent="0.25">
      <c r="A55" s="82"/>
      <c r="B55" s="82"/>
      <c r="C55" s="83"/>
      <c r="D55" s="84"/>
      <c r="E55" s="85"/>
      <c r="F55" s="90"/>
      <c r="G55" s="82"/>
      <c r="H55" s="87"/>
      <c r="I55" s="87"/>
      <c r="J55" s="88"/>
      <c r="K55" s="89"/>
      <c r="L55" s="87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41"/>
      <c r="X55" s="35"/>
    </row>
    <row r="56" spans="1:24" s="2" customFormat="1" x14ac:dyDescent="0.25">
      <c r="A56" s="4" t="s">
        <v>45</v>
      </c>
      <c r="B56" s="4" t="s">
        <v>19</v>
      </c>
      <c r="C56" s="10">
        <v>3200</v>
      </c>
      <c r="D56" s="11">
        <v>1.08</v>
      </c>
      <c r="E56" s="12">
        <v>3</v>
      </c>
      <c r="F56" s="15">
        <v>1</v>
      </c>
      <c r="G56" s="4"/>
      <c r="H56" s="7">
        <f t="shared" ref="H56:H63" si="11">C56*D56</f>
        <v>3456</v>
      </c>
      <c r="I56" s="7">
        <f t="shared" ref="I56:I63" si="12">H56/E56</f>
        <v>1152</v>
      </c>
      <c r="J56" s="8"/>
      <c r="K56" s="9" t="str">
        <f t="shared" ref="K56:K63" si="13">IF(J56&lt;=2018,"Integralizado",IF(AND((J56&gt;2018),(J56&lt;=2018+2)),"Total",E56-(J56-2020)))</f>
        <v>Integralizado</v>
      </c>
      <c r="L56" s="7">
        <f t="shared" si="1"/>
        <v>3456</v>
      </c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41"/>
      <c r="X56" s="35"/>
    </row>
    <row r="57" spans="1:24" s="2" customFormat="1" x14ac:dyDescent="0.25">
      <c r="A57" s="4" t="s">
        <v>45</v>
      </c>
      <c r="B57" s="4" t="s">
        <v>46</v>
      </c>
      <c r="C57" s="10">
        <v>3200</v>
      </c>
      <c r="D57" s="11">
        <v>1.1100000000000001</v>
      </c>
      <c r="E57" s="12">
        <v>3</v>
      </c>
      <c r="F57" s="15">
        <v>1</v>
      </c>
      <c r="G57" s="4"/>
      <c r="H57" s="7">
        <f t="shared" si="11"/>
        <v>3552.0000000000005</v>
      </c>
      <c r="I57" s="7">
        <f t="shared" si="12"/>
        <v>1184.0000000000002</v>
      </c>
      <c r="J57" s="8"/>
      <c r="K57" s="9" t="str">
        <f t="shared" si="13"/>
        <v>Integralizado</v>
      </c>
      <c r="L57" s="7">
        <f t="shared" si="1"/>
        <v>3552.0000000000005</v>
      </c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41"/>
      <c r="X57" s="35"/>
    </row>
    <row r="58" spans="1:24" s="2" customFormat="1" x14ac:dyDescent="0.25">
      <c r="A58" s="4" t="s">
        <v>45</v>
      </c>
      <c r="B58" s="4" t="s">
        <v>47</v>
      </c>
      <c r="C58" s="10">
        <v>3200</v>
      </c>
      <c r="D58" s="11">
        <v>1.3</v>
      </c>
      <c r="E58" s="12">
        <v>3</v>
      </c>
      <c r="F58" s="15">
        <v>1</v>
      </c>
      <c r="G58" s="4">
        <v>2018</v>
      </c>
      <c r="H58" s="7">
        <f t="shared" si="11"/>
        <v>4160</v>
      </c>
      <c r="I58" s="7">
        <f t="shared" si="12"/>
        <v>1386.6666666666667</v>
      </c>
      <c r="J58" s="8">
        <f>G58+(E58-1)</f>
        <v>2020</v>
      </c>
      <c r="K58" s="9" t="str">
        <f t="shared" si="13"/>
        <v>Total</v>
      </c>
      <c r="L58" s="7">
        <f t="shared" si="1"/>
        <v>4160</v>
      </c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41"/>
      <c r="X58" s="35"/>
    </row>
    <row r="59" spans="1:24" s="2" customFormat="1" x14ac:dyDescent="0.25">
      <c r="A59" s="4" t="s">
        <v>45</v>
      </c>
      <c r="B59" s="4" t="s">
        <v>46</v>
      </c>
      <c r="C59" s="10">
        <v>1200</v>
      </c>
      <c r="D59" s="11">
        <v>1.1100000000000001</v>
      </c>
      <c r="E59" s="12">
        <v>1.5</v>
      </c>
      <c r="F59" s="15">
        <v>1</v>
      </c>
      <c r="G59" s="4"/>
      <c r="H59" s="7">
        <f t="shared" si="11"/>
        <v>1332.0000000000002</v>
      </c>
      <c r="I59" s="7">
        <f t="shared" si="12"/>
        <v>888.00000000000011</v>
      </c>
      <c r="J59" s="8"/>
      <c r="K59" s="9" t="str">
        <f t="shared" si="13"/>
        <v>Integralizado</v>
      </c>
      <c r="L59" s="7">
        <f t="shared" si="1"/>
        <v>1332.0000000000002</v>
      </c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41"/>
      <c r="X59" s="35"/>
    </row>
    <row r="60" spans="1:24" s="2" customFormat="1" x14ac:dyDescent="0.25">
      <c r="A60" s="4" t="s">
        <v>45</v>
      </c>
      <c r="B60" s="4" t="s">
        <v>48</v>
      </c>
      <c r="C60" s="10">
        <v>1600</v>
      </c>
      <c r="D60" s="11">
        <v>1.1000000000000001</v>
      </c>
      <c r="E60" s="12">
        <v>2</v>
      </c>
      <c r="F60" s="15">
        <v>0.5</v>
      </c>
      <c r="G60" s="4"/>
      <c r="H60" s="7">
        <f t="shared" si="11"/>
        <v>1760.0000000000002</v>
      </c>
      <c r="I60" s="7">
        <f t="shared" si="12"/>
        <v>880.00000000000011</v>
      </c>
      <c r="J60" s="8"/>
      <c r="K60" s="9" t="str">
        <f t="shared" si="13"/>
        <v>Integralizado</v>
      </c>
      <c r="L60" s="7">
        <f t="shared" si="1"/>
        <v>880.00000000000011</v>
      </c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41"/>
      <c r="X60" s="35"/>
    </row>
    <row r="61" spans="1:24" s="2" customFormat="1" x14ac:dyDescent="0.25">
      <c r="A61" s="4" t="s">
        <v>45</v>
      </c>
      <c r="B61" s="4" t="s">
        <v>49</v>
      </c>
      <c r="C61" s="10">
        <v>3600</v>
      </c>
      <c r="D61" s="11">
        <v>1.1499999999999999</v>
      </c>
      <c r="E61" s="12">
        <v>5</v>
      </c>
      <c r="F61" s="15">
        <v>0.5</v>
      </c>
      <c r="G61" s="4">
        <v>2018</v>
      </c>
      <c r="H61" s="7">
        <f t="shared" si="11"/>
        <v>4140</v>
      </c>
      <c r="I61" s="7">
        <f t="shared" si="12"/>
        <v>828</v>
      </c>
      <c r="J61" s="8">
        <f>G61+(E61-1)</f>
        <v>2022</v>
      </c>
      <c r="K61" s="9">
        <f t="shared" si="13"/>
        <v>3</v>
      </c>
      <c r="L61" s="7">
        <f t="shared" si="1"/>
        <v>1242</v>
      </c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41"/>
      <c r="X61" s="35"/>
    </row>
    <row r="62" spans="1:24" s="2" customFormat="1" x14ac:dyDescent="0.25">
      <c r="A62" s="4" t="s">
        <v>45</v>
      </c>
      <c r="B62" s="4" t="s">
        <v>50</v>
      </c>
      <c r="C62" s="10">
        <v>360</v>
      </c>
      <c r="D62" s="11">
        <v>1</v>
      </c>
      <c r="E62" s="12">
        <v>1.5</v>
      </c>
      <c r="F62" s="15">
        <v>1</v>
      </c>
      <c r="G62" s="4"/>
      <c r="H62" s="7">
        <f t="shared" si="11"/>
        <v>360</v>
      </c>
      <c r="I62" s="7">
        <f t="shared" si="12"/>
        <v>240</v>
      </c>
      <c r="J62" s="8"/>
      <c r="K62" s="9" t="str">
        <f t="shared" si="13"/>
        <v>Integralizado</v>
      </c>
      <c r="L62" s="7">
        <f t="shared" si="1"/>
        <v>360</v>
      </c>
      <c r="M62" s="27" t="s">
        <v>86</v>
      </c>
      <c r="N62" s="28" t="s">
        <v>88</v>
      </c>
      <c r="O62" s="28" t="s">
        <v>89</v>
      </c>
      <c r="P62" s="28" t="s">
        <v>87</v>
      </c>
      <c r="Q62" s="28" t="s">
        <v>90</v>
      </c>
      <c r="R62" s="28" t="s">
        <v>117</v>
      </c>
      <c r="S62" s="28" t="s">
        <v>118</v>
      </c>
      <c r="T62" s="28" t="s">
        <v>119</v>
      </c>
      <c r="U62" s="28" t="s">
        <v>96</v>
      </c>
      <c r="V62" s="28" t="s">
        <v>91</v>
      </c>
      <c r="W62" s="40" t="s">
        <v>105</v>
      </c>
      <c r="X62" s="28" t="s">
        <v>12</v>
      </c>
    </row>
    <row r="63" spans="1:24" s="2" customFormat="1" x14ac:dyDescent="0.25">
      <c r="A63" s="4" t="s">
        <v>45</v>
      </c>
      <c r="B63" s="4" t="s">
        <v>25</v>
      </c>
      <c r="C63" s="10">
        <v>3600</v>
      </c>
      <c r="D63" s="11">
        <v>1.1599999999999999</v>
      </c>
      <c r="E63" s="12">
        <v>5</v>
      </c>
      <c r="F63" s="15">
        <v>1</v>
      </c>
      <c r="G63" s="4"/>
      <c r="H63" s="7">
        <f t="shared" si="11"/>
        <v>4176</v>
      </c>
      <c r="I63" s="7">
        <f t="shared" si="12"/>
        <v>835.2</v>
      </c>
      <c r="J63" s="8"/>
      <c r="K63" s="9" t="str">
        <f t="shared" si="13"/>
        <v>Integralizado</v>
      </c>
      <c r="L63" s="7">
        <f t="shared" si="1"/>
        <v>4176</v>
      </c>
      <c r="M63" s="30">
        <f>SUM(L56:L63)</f>
        <v>19158</v>
      </c>
      <c r="N63" s="28">
        <v>1</v>
      </c>
      <c r="O63" s="28">
        <v>0</v>
      </c>
      <c r="P63" s="28">
        <v>53</v>
      </c>
      <c r="Q63" s="28">
        <v>1</v>
      </c>
      <c r="R63" s="28">
        <f>N63+O63+P63+Q63</f>
        <v>55</v>
      </c>
      <c r="S63" s="28">
        <v>70</v>
      </c>
      <c r="T63" s="28">
        <f>S63-R63</f>
        <v>15</v>
      </c>
      <c r="U63" s="28">
        <v>0</v>
      </c>
      <c r="V63" s="28">
        <f>(N63*0.5)+O63+P63+Q63+U63</f>
        <v>54.5</v>
      </c>
      <c r="W63" s="29">
        <f>M63/V63</f>
        <v>351.52293577981652</v>
      </c>
      <c r="X63" s="29">
        <f>W63/40</f>
        <v>8.788073394495413</v>
      </c>
    </row>
    <row r="64" spans="1:24" s="2" customFormat="1" x14ac:dyDescent="0.25">
      <c r="A64" s="82"/>
      <c r="B64" s="82"/>
      <c r="C64" s="83"/>
      <c r="D64" s="84"/>
      <c r="E64" s="85"/>
      <c r="F64" s="90"/>
      <c r="G64" s="82"/>
      <c r="H64" s="87"/>
      <c r="I64" s="87"/>
      <c r="J64" s="88"/>
      <c r="K64" s="89"/>
      <c r="L64" s="87"/>
      <c r="M64" s="36"/>
      <c r="N64" s="35"/>
      <c r="O64" s="35"/>
      <c r="P64" s="35"/>
      <c r="Q64" s="35"/>
      <c r="R64" s="37"/>
      <c r="S64" s="37"/>
      <c r="T64" s="37"/>
      <c r="U64" s="35"/>
      <c r="V64" s="37"/>
      <c r="W64" s="38"/>
      <c r="X64" s="38"/>
    </row>
    <row r="65" spans="1:24" x14ac:dyDescent="0.25">
      <c r="A65" s="4" t="s">
        <v>97</v>
      </c>
      <c r="B65" s="4" t="s">
        <v>98</v>
      </c>
      <c r="C65" s="10">
        <v>3200</v>
      </c>
      <c r="D65" s="11">
        <v>1.27</v>
      </c>
      <c r="E65" s="12">
        <v>3</v>
      </c>
      <c r="F65" s="15">
        <v>1</v>
      </c>
      <c r="G65" s="32">
        <v>2019</v>
      </c>
      <c r="H65" s="7">
        <f t="shared" ref="H65:H72" si="14">C65*D65</f>
        <v>4064</v>
      </c>
      <c r="I65" s="7">
        <f t="shared" ref="I65:I72" si="15">H65/E65</f>
        <v>1354.6666666666667</v>
      </c>
      <c r="J65" s="8">
        <f t="shared" ref="J65:J72" si="16">G65+(E65-1)</f>
        <v>2021</v>
      </c>
      <c r="K65" s="9">
        <f t="shared" ref="K65:K72" si="17">IF(J65&lt;=2018,"Integralizado",IF(AND((J65&gt;2018),(J65&lt;=2018+2)),"Total",E65-(J65-2020)))</f>
        <v>2</v>
      </c>
      <c r="L65" s="7">
        <f t="shared" ref="L65:L72" si="18">IF(J65&lt;=2020,H65*F65,(I65*K65*F65))</f>
        <v>2709.3333333333335</v>
      </c>
      <c r="W65" s="42"/>
    </row>
    <row r="66" spans="1:24" x14ac:dyDescent="0.25">
      <c r="A66" s="4" t="s">
        <v>97</v>
      </c>
      <c r="B66" s="4" t="s">
        <v>99</v>
      </c>
      <c r="C66" s="10">
        <v>3200</v>
      </c>
      <c r="D66" s="11">
        <v>1.27</v>
      </c>
      <c r="E66" s="12">
        <v>3</v>
      </c>
      <c r="F66" s="15">
        <v>1</v>
      </c>
      <c r="G66" s="32">
        <v>2019</v>
      </c>
      <c r="H66" s="7">
        <f t="shared" si="14"/>
        <v>4064</v>
      </c>
      <c r="I66" s="7">
        <f t="shared" si="15"/>
        <v>1354.6666666666667</v>
      </c>
      <c r="J66" s="8">
        <f t="shared" si="16"/>
        <v>2021</v>
      </c>
      <c r="K66" s="9">
        <f t="shared" si="17"/>
        <v>2</v>
      </c>
      <c r="L66" s="7">
        <f t="shared" si="18"/>
        <v>2709.3333333333335</v>
      </c>
      <c r="W66" s="42"/>
    </row>
    <row r="67" spans="1:24" x14ac:dyDescent="0.25">
      <c r="A67" s="4" t="s">
        <v>97</v>
      </c>
      <c r="B67" s="4" t="s">
        <v>100</v>
      </c>
      <c r="C67" s="10">
        <v>3200</v>
      </c>
      <c r="D67" s="11">
        <v>1.27</v>
      </c>
      <c r="E67" s="12">
        <v>3</v>
      </c>
      <c r="F67" s="15">
        <v>1</v>
      </c>
      <c r="G67" s="32">
        <v>2019</v>
      </c>
      <c r="H67" s="7">
        <f t="shared" si="14"/>
        <v>4064</v>
      </c>
      <c r="I67" s="7">
        <f t="shared" si="15"/>
        <v>1354.6666666666667</v>
      </c>
      <c r="J67" s="8">
        <f t="shared" si="16"/>
        <v>2021</v>
      </c>
      <c r="K67" s="9">
        <f t="shared" si="17"/>
        <v>2</v>
      </c>
      <c r="L67" s="7">
        <f t="shared" si="18"/>
        <v>2709.3333333333335</v>
      </c>
      <c r="W67" s="42"/>
    </row>
    <row r="68" spans="1:24" x14ac:dyDescent="0.25">
      <c r="A68" s="4" t="s">
        <v>97</v>
      </c>
      <c r="B68" s="4" t="s">
        <v>101</v>
      </c>
      <c r="C68" s="10">
        <v>1200</v>
      </c>
      <c r="D68" s="11">
        <v>1.27</v>
      </c>
      <c r="E68" s="12">
        <v>2</v>
      </c>
      <c r="F68" s="15">
        <v>1</v>
      </c>
      <c r="G68" s="32">
        <v>2018</v>
      </c>
      <c r="H68" s="7">
        <f t="shared" si="14"/>
        <v>1524</v>
      </c>
      <c r="I68" s="7">
        <f t="shared" si="15"/>
        <v>762</v>
      </c>
      <c r="J68" s="8">
        <f t="shared" si="16"/>
        <v>2019</v>
      </c>
      <c r="K68" s="9" t="str">
        <f t="shared" si="17"/>
        <v>Total</v>
      </c>
      <c r="L68" s="7">
        <f t="shared" si="18"/>
        <v>1524</v>
      </c>
      <c r="W68" s="42"/>
    </row>
    <row r="69" spans="1:24" x14ac:dyDescent="0.25">
      <c r="A69" s="4" t="s">
        <v>97</v>
      </c>
      <c r="B69" s="4" t="s">
        <v>102</v>
      </c>
      <c r="C69" s="10">
        <v>1200</v>
      </c>
      <c r="D69" s="11">
        <v>1.27</v>
      </c>
      <c r="E69" s="12">
        <v>2</v>
      </c>
      <c r="F69" s="15">
        <v>1</v>
      </c>
      <c r="G69" s="32">
        <v>2018</v>
      </c>
      <c r="H69" s="7">
        <f t="shared" si="14"/>
        <v>1524</v>
      </c>
      <c r="I69" s="7">
        <f t="shared" si="15"/>
        <v>762</v>
      </c>
      <c r="J69" s="8">
        <f t="shared" si="16"/>
        <v>2019</v>
      </c>
      <c r="K69" s="9" t="str">
        <f t="shared" si="17"/>
        <v>Total</v>
      </c>
      <c r="L69" s="7">
        <f t="shared" si="18"/>
        <v>1524</v>
      </c>
      <c r="W69" s="42"/>
    </row>
    <row r="70" spans="1:24" x14ac:dyDescent="0.25">
      <c r="A70" s="4" t="s">
        <v>97</v>
      </c>
      <c r="B70" s="4" t="s">
        <v>103</v>
      </c>
      <c r="C70" s="10">
        <v>1200</v>
      </c>
      <c r="D70" s="11">
        <v>1.27</v>
      </c>
      <c r="E70" s="12">
        <v>2</v>
      </c>
      <c r="F70" s="15">
        <v>1</v>
      </c>
      <c r="G70" s="32">
        <v>2018</v>
      </c>
      <c r="H70" s="7">
        <f t="shared" si="14"/>
        <v>1524</v>
      </c>
      <c r="I70" s="7">
        <f t="shared" si="15"/>
        <v>762</v>
      </c>
      <c r="J70" s="8">
        <f t="shared" si="16"/>
        <v>2019</v>
      </c>
      <c r="K70" s="9" t="str">
        <f t="shared" si="17"/>
        <v>Total</v>
      </c>
      <c r="L70" s="7">
        <f t="shared" si="18"/>
        <v>1524</v>
      </c>
      <c r="W70" s="42"/>
    </row>
    <row r="71" spans="1:24" x14ac:dyDescent="0.25">
      <c r="A71" s="4" t="s">
        <v>97</v>
      </c>
      <c r="B71" s="4" t="s">
        <v>104</v>
      </c>
      <c r="C71" s="10">
        <v>3600</v>
      </c>
      <c r="D71" s="11">
        <v>1.19</v>
      </c>
      <c r="E71" s="12">
        <v>5</v>
      </c>
      <c r="F71" s="15">
        <v>1</v>
      </c>
      <c r="G71" s="32">
        <v>2018</v>
      </c>
      <c r="H71" s="7">
        <f t="shared" si="14"/>
        <v>4284</v>
      </c>
      <c r="I71" s="7">
        <f t="shared" si="15"/>
        <v>856.8</v>
      </c>
      <c r="J71" s="8">
        <f t="shared" si="16"/>
        <v>2022</v>
      </c>
      <c r="K71" s="9">
        <f t="shared" si="17"/>
        <v>3</v>
      </c>
      <c r="L71" s="7">
        <f t="shared" si="18"/>
        <v>2570.3999999999996</v>
      </c>
      <c r="M71" s="27" t="s">
        <v>86</v>
      </c>
      <c r="N71" s="28" t="s">
        <v>88</v>
      </c>
      <c r="O71" s="28" t="s">
        <v>89</v>
      </c>
      <c r="P71" s="28" t="s">
        <v>87</v>
      </c>
      <c r="Q71" s="28" t="s">
        <v>90</v>
      </c>
      <c r="R71" s="28" t="s">
        <v>117</v>
      </c>
      <c r="S71" s="28" t="s">
        <v>118</v>
      </c>
      <c r="T71" s="28" t="s">
        <v>119</v>
      </c>
      <c r="U71" s="28" t="s">
        <v>96</v>
      </c>
      <c r="V71" s="28" t="s">
        <v>91</v>
      </c>
      <c r="W71" s="40" t="s">
        <v>105</v>
      </c>
      <c r="X71" s="28" t="s">
        <v>12</v>
      </c>
    </row>
    <row r="72" spans="1:24" x14ac:dyDescent="0.25">
      <c r="A72" s="4" t="s">
        <v>97</v>
      </c>
      <c r="B72" s="4" t="s">
        <v>116</v>
      </c>
      <c r="C72" s="10">
        <v>360</v>
      </c>
      <c r="D72" s="31">
        <v>1</v>
      </c>
      <c r="E72" s="12">
        <v>1.5</v>
      </c>
      <c r="F72" s="15">
        <v>2</v>
      </c>
      <c r="G72" s="32">
        <v>2019</v>
      </c>
      <c r="H72" s="7">
        <f t="shared" si="14"/>
        <v>360</v>
      </c>
      <c r="I72" s="7">
        <f t="shared" si="15"/>
        <v>240</v>
      </c>
      <c r="J72" s="8">
        <f t="shared" si="16"/>
        <v>2019.5</v>
      </c>
      <c r="K72" s="9" t="str">
        <f t="shared" si="17"/>
        <v>Total</v>
      </c>
      <c r="L72" s="7">
        <f t="shared" si="18"/>
        <v>720</v>
      </c>
      <c r="M72" s="30">
        <f>SUM(L65:L72)</f>
        <v>15990.4</v>
      </c>
      <c r="N72" s="28">
        <v>0</v>
      </c>
      <c r="O72" s="28">
        <v>0</v>
      </c>
      <c r="P72" s="28">
        <v>1</v>
      </c>
      <c r="Q72" s="27">
        <v>9</v>
      </c>
      <c r="R72" s="28">
        <f>N72+O72+P72+Q72</f>
        <v>10</v>
      </c>
      <c r="S72" s="28">
        <v>70</v>
      </c>
      <c r="T72" s="28">
        <f>S72-R72</f>
        <v>60</v>
      </c>
      <c r="U72" s="62">
        <v>27</v>
      </c>
      <c r="V72" s="28">
        <f>(N72*0.5)+O72+P72+Q72+U72</f>
        <v>37</v>
      </c>
      <c r="W72" s="29">
        <f>M72/V72</f>
        <v>432.17297297297296</v>
      </c>
      <c r="X72" s="29">
        <f>W72/40</f>
        <v>10.804324324324323</v>
      </c>
    </row>
    <row r="73" spans="1:24" s="2" customFormat="1" x14ac:dyDescent="0.25">
      <c r="A73" s="82"/>
      <c r="B73" s="82"/>
      <c r="C73" s="83"/>
      <c r="D73" s="84"/>
      <c r="E73" s="85"/>
      <c r="F73" s="90"/>
      <c r="G73" s="82"/>
      <c r="H73" s="87"/>
      <c r="I73" s="87"/>
      <c r="J73" s="88"/>
      <c r="K73" s="89"/>
      <c r="L73" s="77"/>
      <c r="M73" s="77"/>
      <c r="N73" s="77"/>
      <c r="O73" s="77"/>
      <c r="P73" s="77"/>
      <c r="Q73" s="77"/>
      <c r="R73" s="77"/>
      <c r="S73" s="77"/>
      <c r="T73" s="93" t="s">
        <v>122</v>
      </c>
      <c r="U73" s="76">
        <v>30</v>
      </c>
      <c r="V73" s="35"/>
      <c r="W73" s="41"/>
      <c r="X73" s="35"/>
    </row>
    <row r="74" spans="1:24" s="2" customFormat="1" x14ac:dyDescent="0.25">
      <c r="A74" s="4" t="s">
        <v>51</v>
      </c>
      <c r="B74" s="4" t="s">
        <v>39</v>
      </c>
      <c r="C74" s="10">
        <v>1200</v>
      </c>
      <c r="D74" s="11">
        <v>1.27</v>
      </c>
      <c r="E74" s="12">
        <v>1.5</v>
      </c>
      <c r="F74" s="15">
        <v>1</v>
      </c>
      <c r="G74" s="4"/>
      <c r="H74" s="7">
        <f>C74*D74</f>
        <v>1524</v>
      </c>
      <c r="I74" s="7">
        <f>H74/E74</f>
        <v>1016</v>
      </c>
      <c r="J74" s="8"/>
      <c r="K74" s="9" t="str">
        <f>IF(J74&lt;=2018,"Integralizado",IF(AND((J74&gt;2018),(J74&lt;=2018+2)),"Total",E74-(J74-2020)))</f>
        <v>Integralizado</v>
      </c>
      <c r="L74" s="7">
        <f t="shared" si="1"/>
        <v>1524</v>
      </c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41"/>
      <c r="X74" s="35"/>
    </row>
    <row r="75" spans="1:24" s="2" customFormat="1" x14ac:dyDescent="0.25">
      <c r="A75" s="4" t="s">
        <v>51</v>
      </c>
      <c r="B75" s="4" t="s">
        <v>32</v>
      </c>
      <c r="C75" s="10">
        <v>1200</v>
      </c>
      <c r="D75" s="11">
        <v>1.27</v>
      </c>
      <c r="E75" s="12">
        <v>1.5</v>
      </c>
      <c r="F75" s="15">
        <v>1</v>
      </c>
      <c r="G75" s="4"/>
      <c r="H75" s="7">
        <f>C75*D75</f>
        <v>1524</v>
      </c>
      <c r="I75" s="7">
        <f>H75/E75</f>
        <v>1016</v>
      </c>
      <c r="J75" s="8"/>
      <c r="K75" s="9" t="str">
        <f>IF(J75&lt;=2018,"Integralizado",IF(AND((J75&gt;2018),(J75&lt;=2018+2)),"Total",E75-(J75-2020)))</f>
        <v>Integralizado</v>
      </c>
      <c r="L75" s="7">
        <f t="shared" si="1"/>
        <v>1524</v>
      </c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41"/>
      <c r="X75" s="35"/>
    </row>
    <row r="76" spans="1:24" s="2" customFormat="1" x14ac:dyDescent="0.25">
      <c r="A76" s="4" t="s">
        <v>51</v>
      </c>
      <c r="B76" s="4" t="s">
        <v>46</v>
      </c>
      <c r="C76" s="10">
        <v>1200</v>
      </c>
      <c r="D76" s="11">
        <v>1.1100000000000001</v>
      </c>
      <c r="E76" s="12">
        <v>1.5</v>
      </c>
      <c r="F76" s="15">
        <v>1</v>
      </c>
      <c r="G76" s="4"/>
      <c r="H76" s="7">
        <f>C76*D76</f>
        <v>1332.0000000000002</v>
      </c>
      <c r="I76" s="7">
        <f>H76/E76</f>
        <v>888.00000000000011</v>
      </c>
      <c r="J76" s="8"/>
      <c r="K76" s="9" t="str">
        <f>IF(J76&lt;=2018,"Integralizado",IF(AND((J76&gt;2018),(J76&lt;=2018+2)),"Total",E76-(J76-2020)))</f>
        <v>Integralizado</v>
      </c>
      <c r="L76" s="7">
        <f t="shared" si="1"/>
        <v>1332.0000000000002</v>
      </c>
      <c r="M76" s="27" t="s">
        <v>86</v>
      </c>
      <c r="N76" s="28" t="s">
        <v>88</v>
      </c>
      <c r="O76" s="28" t="s">
        <v>89</v>
      </c>
      <c r="P76" s="28" t="s">
        <v>87</v>
      </c>
      <c r="Q76" s="28" t="s">
        <v>90</v>
      </c>
      <c r="R76" s="28" t="s">
        <v>117</v>
      </c>
      <c r="S76" s="28" t="s">
        <v>118</v>
      </c>
      <c r="T76" s="28" t="s">
        <v>119</v>
      </c>
      <c r="U76" s="28" t="s">
        <v>96</v>
      </c>
      <c r="V76" s="28" t="s">
        <v>91</v>
      </c>
      <c r="W76" s="40" t="s">
        <v>105</v>
      </c>
      <c r="X76" s="28" t="s">
        <v>12</v>
      </c>
    </row>
    <row r="77" spans="1:24" s="2" customFormat="1" x14ac:dyDescent="0.25">
      <c r="A77" s="4" t="s">
        <v>51</v>
      </c>
      <c r="B77" s="4" t="s">
        <v>43</v>
      </c>
      <c r="C77" s="10">
        <v>3600</v>
      </c>
      <c r="D77" s="11">
        <v>1.1599999999999999</v>
      </c>
      <c r="E77" s="12">
        <v>5</v>
      </c>
      <c r="F77" s="15">
        <v>1</v>
      </c>
      <c r="G77" s="4">
        <v>2017</v>
      </c>
      <c r="H77" s="7">
        <f>C77*D77</f>
        <v>4176</v>
      </c>
      <c r="I77" s="7">
        <f>H77/E77</f>
        <v>835.2</v>
      </c>
      <c r="J77" s="8">
        <f>G77+(E77-1)</f>
        <v>2021</v>
      </c>
      <c r="K77" s="9">
        <f>IF(J77&lt;=2018,"Integralizado",IF(AND((J77&gt;2018),(J77&lt;=2018+2)),"Total",E77-(J77-2020)))</f>
        <v>4</v>
      </c>
      <c r="L77" s="7">
        <f t="shared" si="1"/>
        <v>3340.8</v>
      </c>
      <c r="M77" s="30">
        <f>SUM(L74:L77)</f>
        <v>7720.8</v>
      </c>
      <c r="N77" s="28">
        <v>0</v>
      </c>
      <c r="O77" s="28">
        <v>0</v>
      </c>
      <c r="P77" s="28">
        <v>19</v>
      </c>
      <c r="Q77" s="28">
        <v>0</v>
      </c>
      <c r="R77" s="28">
        <f>N77+O77+P77+Q77</f>
        <v>19</v>
      </c>
      <c r="S77" s="28">
        <v>20</v>
      </c>
      <c r="T77" s="27">
        <f>S77-R77</f>
        <v>1</v>
      </c>
      <c r="U77" s="62">
        <v>1</v>
      </c>
      <c r="V77" s="28">
        <f>(N77*0.5)+O77+P77+Q77+U77</f>
        <v>20</v>
      </c>
      <c r="W77" s="29">
        <f>M77/V77</f>
        <v>386.04</v>
      </c>
      <c r="X77" s="29">
        <f>W77/40</f>
        <v>9.6509999999999998</v>
      </c>
    </row>
    <row r="78" spans="1:24" s="2" customFormat="1" x14ac:dyDescent="0.25">
      <c r="A78" s="82"/>
      <c r="B78" s="82"/>
      <c r="C78" s="83"/>
      <c r="D78" s="84"/>
      <c r="E78" s="85"/>
      <c r="F78" s="90"/>
      <c r="G78" s="82"/>
      <c r="H78" s="87"/>
      <c r="I78" s="87"/>
      <c r="J78" s="88"/>
      <c r="K78" s="89"/>
      <c r="L78" s="77"/>
      <c r="M78" s="77"/>
      <c r="N78" s="77"/>
      <c r="O78" s="77"/>
      <c r="P78" s="77"/>
      <c r="Q78" s="77"/>
      <c r="R78" s="77"/>
      <c r="S78" s="77"/>
      <c r="T78" s="93" t="s">
        <v>126</v>
      </c>
      <c r="U78" s="76">
        <v>0</v>
      </c>
      <c r="V78" s="35"/>
      <c r="W78" s="41"/>
      <c r="X78" s="35"/>
    </row>
    <row r="79" spans="1:24" s="2" customFormat="1" x14ac:dyDescent="0.25">
      <c r="A79" s="4" t="s">
        <v>52</v>
      </c>
      <c r="B79" s="4" t="s">
        <v>31</v>
      </c>
      <c r="C79" s="13">
        <v>3200</v>
      </c>
      <c r="D79" s="11">
        <v>1.27</v>
      </c>
      <c r="E79" s="12">
        <v>3</v>
      </c>
      <c r="F79" s="15">
        <v>2</v>
      </c>
      <c r="G79" s="4"/>
      <c r="H79" s="7">
        <f>C79*D79</f>
        <v>4064</v>
      </c>
      <c r="I79" s="7">
        <f>H79/E79</f>
        <v>1354.6666666666667</v>
      </c>
      <c r="J79" s="8"/>
      <c r="K79" s="9" t="str">
        <f>IF(J79&lt;=2018,"Integralizado",IF(AND((J79&gt;2018),(J79&lt;=2018+2)),"Total",E79-(J79-2020)))</f>
        <v>Integralizado</v>
      </c>
      <c r="L79" s="7">
        <f t="shared" si="1"/>
        <v>8128</v>
      </c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41"/>
      <c r="X79" s="35"/>
    </row>
    <row r="80" spans="1:24" s="2" customFormat="1" x14ac:dyDescent="0.25">
      <c r="A80" s="4" t="s">
        <v>52</v>
      </c>
      <c r="B80" s="4" t="s">
        <v>53</v>
      </c>
      <c r="C80" s="13">
        <v>1200</v>
      </c>
      <c r="D80" s="11">
        <v>1.27</v>
      </c>
      <c r="E80" s="12">
        <v>2</v>
      </c>
      <c r="F80" s="15">
        <v>1</v>
      </c>
      <c r="G80" s="4"/>
      <c r="H80" s="7">
        <f>C80*D80</f>
        <v>1524</v>
      </c>
      <c r="I80" s="7">
        <f>H80/E80</f>
        <v>762</v>
      </c>
      <c r="J80" s="8"/>
      <c r="K80" s="9" t="str">
        <f>IF(J80&lt;=2018,"Integralizado",IF(AND((J80&gt;2018),(J80&lt;=2018+2)),"Total",E80-(J80-2020)))</f>
        <v>Integralizado</v>
      </c>
      <c r="L80" s="7">
        <f t="shared" si="1"/>
        <v>1524</v>
      </c>
      <c r="M80" s="27" t="s">
        <v>86</v>
      </c>
      <c r="N80" s="28" t="s">
        <v>88</v>
      </c>
      <c r="O80" s="28" t="s">
        <v>89</v>
      </c>
      <c r="P80" s="28" t="s">
        <v>87</v>
      </c>
      <c r="Q80" s="28" t="s">
        <v>90</v>
      </c>
      <c r="R80" s="28" t="s">
        <v>117</v>
      </c>
      <c r="S80" s="28" t="s">
        <v>118</v>
      </c>
      <c r="T80" s="28" t="s">
        <v>119</v>
      </c>
      <c r="U80" s="28" t="s">
        <v>96</v>
      </c>
      <c r="V80" s="28" t="s">
        <v>91</v>
      </c>
      <c r="W80" s="40" t="s">
        <v>105</v>
      </c>
      <c r="X80" s="28" t="s">
        <v>12</v>
      </c>
    </row>
    <row r="81" spans="1:24" s="2" customFormat="1" x14ac:dyDescent="0.25">
      <c r="A81" s="4" t="s">
        <v>52</v>
      </c>
      <c r="B81" s="4" t="s">
        <v>43</v>
      </c>
      <c r="C81" s="10">
        <v>3600</v>
      </c>
      <c r="D81" s="11">
        <v>1.1599999999999999</v>
      </c>
      <c r="E81" s="12">
        <v>4</v>
      </c>
      <c r="F81" s="15">
        <v>1</v>
      </c>
      <c r="G81" s="4">
        <v>2015</v>
      </c>
      <c r="H81" s="7">
        <f>C81*D81</f>
        <v>4176</v>
      </c>
      <c r="I81" s="7">
        <f>H81/E81</f>
        <v>1044</v>
      </c>
      <c r="J81" s="8">
        <f>G81+(E81-1)</f>
        <v>2018</v>
      </c>
      <c r="K81" s="9" t="str">
        <f>IF(J81&lt;=2018,"Integralizado",IF(AND((J81&gt;2018),(J81&lt;=2018+2)),"Total",E81-(J81-2020)))</f>
        <v>Integralizado</v>
      </c>
      <c r="L81" s="7">
        <f t="shared" si="1"/>
        <v>4176</v>
      </c>
      <c r="M81" s="30">
        <f>SUM(L79:L81)</f>
        <v>13828</v>
      </c>
      <c r="N81" s="28">
        <v>0</v>
      </c>
      <c r="O81" s="28">
        <v>0</v>
      </c>
      <c r="P81" s="28">
        <v>19</v>
      </c>
      <c r="Q81" s="28">
        <v>0</v>
      </c>
      <c r="R81" s="28">
        <f>N81+O81+P81+Q81</f>
        <v>19</v>
      </c>
      <c r="S81" s="28">
        <v>20</v>
      </c>
      <c r="T81" s="28">
        <f>S81-R81</f>
        <v>1</v>
      </c>
      <c r="U81" s="28">
        <v>1</v>
      </c>
      <c r="V81" s="28">
        <f>(N81*0.5)+O81+P81+Q81+U81</f>
        <v>20</v>
      </c>
      <c r="W81" s="29">
        <f>M81/V81</f>
        <v>691.4</v>
      </c>
      <c r="X81" s="29">
        <f>W81/40</f>
        <v>17.285</v>
      </c>
    </row>
    <row r="82" spans="1:24" s="2" customFormat="1" x14ac:dyDescent="0.25">
      <c r="A82" s="82"/>
      <c r="B82" s="82"/>
      <c r="C82" s="83"/>
      <c r="D82" s="84"/>
      <c r="E82" s="85"/>
      <c r="F82" s="90"/>
      <c r="G82" s="82"/>
      <c r="H82" s="87"/>
      <c r="I82" s="87"/>
      <c r="J82" s="88"/>
      <c r="K82" s="89"/>
      <c r="L82" s="87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41"/>
      <c r="X82" s="35"/>
    </row>
    <row r="83" spans="1:24" s="2" customFormat="1" x14ac:dyDescent="0.25">
      <c r="A83" s="4" t="s">
        <v>54</v>
      </c>
      <c r="B83" s="4" t="s">
        <v>21</v>
      </c>
      <c r="C83" s="10">
        <v>3100</v>
      </c>
      <c r="D83" s="11">
        <v>1.1000000000000001</v>
      </c>
      <c r="E83" s="12">
        <v>3</v>
      </c>
      <c r="F83" s="15">
        <v>1</v>
      </c>
      <c r="G83" s="4"/>
      <c r="H83" s="7">
        <f t="shared" ref="H83:H90" si="19">C83*D83</f>
        <v>3410.0000000000005</v>
      </c>
      <c r="I83" s="7">
        <f t="shared" ref="I83:I90" si="20">H83/E83</f>
        <v>1136.6666666666667</v>
      </c>
      <c r="J83" s="8"/>
      <c r="K83" s="9" t="str">
        <f t="shared" ref="K83:K90" si="21">IF(J83&lt;=2018,"Integralizado",IF(AND((J83&gt;2018),(J83&lt;=2018+2)),"Total",E83-(J83-2020)))</f>
        <v>Integralizado</v>
      </c>
      <c r="L83" s="7">
        <f t="shared" si="1"/>
        <v>3410.0000000000005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41"/>
      <c r="X83" s="35"/>
    </row>
    <row r="84" spans="1:24" s="2" customFormat="1" x14ac:dyDescent="0.25">
      <c r="A84" s="4" t="s">
        <v>54</v>
      </c>
      <c r="B84" s="4" t="s">
        <v>18</v>
      </c>
      <c r="C84" s="10">
        <v>3200</v>
      </c>
      <c r="D84" s="11">
        <v>1.25</v>
      </c>
      <c r="E84" s="12">
        <v>3</v>
      </c>
      <c r="F84" s="15">
        <v>1</v>
      </c>
      <c r="G84" s="4"/>
      <c r="H84" s="7">
        <f t="shared" si="19"/>
        <v>4000</v>
      </c>
      <c r="I84" s="7">
        <f t="shared" si="20"/>
        <v>1333.3333333333333</v>
      </c>
      <c r="J84" s="8"/>
      <c r="K84" s="9" t="str">
        <f t="shared" si="21"/>
        <v>Integralizado</v>
      </c>
      <c r="L84" s="7">
        <f t="shared" si="1"/>
        <v>4000</v>
      </c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41"/>
      <c r="X84" s="35"/>
    </row>
    <row r="85" spans="1:24" s="2" customFormat="1" x14ac:dyDescent="0.25">
      <c r="A85" s="4" t="s">
        <v>54</v>
      </c>
      <c r="B85" s="4" t="s">
        <v>55</v>
      </c>
      <c r="C85" s="10">
        <v>3200</v>
      </c>
      <c r="D85" s="11">
        <v>1.27</v>
      </c>
      <c r="E85" s="12">
        <v>3</v>
      </c>
      <c r="F85" s="15">
        <v>1</v>
      </c>
      <c r="G85" s="4"/>
      <c r="H85" s="7">
        <f t="shared" si="19"/>
        <v>4064</v>
      </c>
      <c r="I85" s="7">
        <f t="shared" si="20"/>
        <v>1354.6666666666667</v>
      </c>
      <c r="J85" s="8"/>
      <c r="K85" s="9" t="str">
        <f t="shared" si="21"/>
        <v>Integralizado</v>
      </c>
      <c r="L85" s="7">
        <f t="shared" si="1"/>
        <v>4064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41"/>
      <c r="X85" s="35"/>
    </row>
    <row r="86" spans="1:24" s="2" customFormat="1" x14ac:dyDescent="0.25">
      <c r="A86" s="4" t="s">
        <v>54</v>
      </c>
      <c r="B86" s="4" t="s">
        <v>21</v>
      </c>
      <c r="C86" s="10">
        <v>3000</v>
      </c>
      <c r="D86" s="11">
        <v>1</v>
      </c>
      <c r="E86" s="12">
        <v>4</v>
      </c>
      <c r="F86" s="15">
        <v>1</v>
      </c>
      <c r="G86" s="4"/>
      <c r="H86" s="7">
        <f t="shared" si="19"/>
        <v>3000</v>
      </c>
      <c r="I86" s="7">
        <f t="shared" si="20"/>
        <v>750</v>
      </c>
      <c r="J86" s="8"/>
      <c r="K86" s="9" t="str">
        <f t="shared" si="21"/>
        <v>Integralizado</v>
      </c>
      <c r="L86" s="7">
        <f t="shared" si="1"/>
        <v>3000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41"/>
      <c r="X86" s="35"/>
    </row>
    <row r="87" spans="1:24" s="2" customFormat="1" x14ac:dyDescent="0.25">
      <c r="A87" s="4" t="s">
        <v>54</v>
      </c>
      <c r="B87" s="4" t="s">
        <v>56</v>
      </c>
      <c r="C87" s="10">
        <v>3600</v>
      </c>
      <c r="D87" s="11">
        <v>1.1599999999999999</v>
      </c>
      <c r="E87" s="12">
        <v>5</v>
      </c>
      <c r="F87" s="15">
        <v>1</v>
      </c>
      <c r="G87" s="4"/>
      <c r="H87" s="7">
        <f t="shared" si="19"/>
        <v>4176</v>
      </c>
      <c r="I87" s="7">
        <f t="shared" si="20"/>
        <v>835.2</v>
      </c>
      <c r="J87" s="8"/>
      <c r="K87" s="9" t="str">
        <f t="shared" si="21"/>
        <v>Integralizado</v>
      </c>
      <c r="L87" s="7">
        <f t="shared" si="1"/>
        <v>4176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41"/>
      <c r="X87" s="35"/>
    </row>
    <row r="88" spans="1:24" s="2" customFormat="1" x14ac:dyDescent="0.25">
      <c r="A88" s="4" t="s">
        <v>54</v>
      </c>
      <c r="B88" s="4" t="s">
        <v>57</v>
      </c>
      <c r="C88" s="10">
        <v>3600</v>
      </c>
      <c r="D88" s="11">
        <v>1.21</v>
      </c>
      <c r="E88" s="12">
        <v>4</v>
      </c>
      <c r="F88" s="15">
        <v>1</v>
      </c>
      <c r="G88" s="4">
        <v>2017</v>
      </c>
      <c r="H88" s="7">
        <f t="shared" si="19"/>
        <v>4356</v>
      </c>
      <c r="I88" s="7">
        <f t="shared" si="20"/>
        <v>1089</v>
      </c>
      <c r="J88" s="8">
        <f>G88+(E88-1)</f>
        <v>2020</v>
      </c>
      <c r="K88" s="9" t="str">
        <f t="shared" si="21"/>
        <v>Total</v>
      </c>
      <c r="L88" s="7">
        <f t="shared" ref="L88:L146" si="22">IF(J88&lt;=2020,H88*F88,(I88*K88*F88))</f>
        <v>4356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41"/>
      <c r="X88" s="35"/>
    </row>
    <row r="89" spans="1:24" s="2" customFormat="1" x14ac:dyDescent="0.25">
      <c r="A89" s="4" t="s">
        <v>54</v>
      </c>
      <c r="B89" s="4" t="s">
        <v>58</v>
      </c>
      <c r="C89" s="5">
        <v>720</v>
      </c>
      <c r="D89" s="5">
        <v>1</v>
      </c>
      <c r="E89" s="6">
        <v>2</v>
      </c>
      <c r="F89" s="15">
        <v>1</v>
      </c>
      <c r="G89" s="4">
        <v>2018</v>
      </c>
      <c r="H89" s="7">
        <f t="shared" si="19"/>
        <v>720</v>
      </c>
      <c r="I89" s="7">
        <f t="shared" si="20"/>
        <v>360</v>
      </c>
      <c r="J89" s="8">
        <f>G89+(E89-1)</f>
        <v>2019</v>
      </c>
      <c r="K89" s="9" t="str">
        <f t="shared" si="21"/>
        <v>Total</v>
      </c>
      <c r="L89" s="7">
        <f t="shared" si="22"/>
        <v>720</v>
      </c>
      <c r="M89" s="27" t="s">
        <v>86</v>
      </c>
      <c r="N89" s="28" t="s">
        <v>88</v>
      </c>
      <c r="O89" s="28" t="s">
        <v>89</v>
      </c>
      <c r="P89" s="28" t="s">
        <v>87</v>
      </c>
      <c r="Q89" s="28" t="s">
        <v>90</v>
      </c>
      <c r="R89" s="28" t="s">
        <v>117</v>
      </c>
      <c r="S89" s="28" t="s">
        <v>118</v>
      </c>
      <c r="T89" s="28" t="s">
        <v>119</v>
      </c>
      <c r="U89" s="28" t="s">
        <v>96</v>
      </c>
      <c r="V89" s="28" t="s">
        <v>91</v>
      </c>
      <c r="W89" s="40" t="s">
        <v>105</v>
      </c>
      <c r="X89" s="28" t="s">
        <v>12</v>
      </c>
    </row>
    <row r="90" spans="1:24" s="2" customFormat="1" x14ac:dyDescent="0.25">
      <c r="A90" s="4" t="s">
        <v>54</v>
      </c>
      <c r="B90" s="4" t="s">
        <v>59</v>
      </c>
      <c r="C90" s="10">
        <v>3200</v>
      </c>
      <c r="D90" s="11">
        <v>1</v>
      </c>
      <c r="E90" s="12">
        <v>4</v>
      </c>
      <c r="F90" s="15">
        <v>1</v>
      </c>
      <c r="G90" s="4">
        <v>2017</v>
      </c>
      <c r="H90" s="7">
        <f t="shared" si="19"/>
        <v>3200</v>
      </c>
      <c r="I90" s="7">
        <f t="shared" si="20"/>
        <v>800</v>
      </c>
      <c r="J90" s="8">
        <f>G90+(E90-1)</f>
        <v>2020</v>
      </c>
      <c r="K90" s="9" t="str">
        <f t="shared" si="21"/>
        <v>Total</v>
      </c>
      <c r="L90" s="7">
        <f t="shared" si="22"/>
        <v>3200</v>
      </c>
      <c r="M90" s="30">
        <f>SUM(L83:L90)</f>
        <v>26926</v>
      </c>
      <c r="N90" s="28">
        <v>1</v>
      </c>
      <c r="O90" s="28">
        <v>0</v>
      </c>
      <c r="P90" s="27">
        <v>60</v>
      </c>
      <c r="Q90" s="28">
        <v>2</v>
      </c>
      <c r="R90" s="28">
        <f>N90+O90+P90+Q90</f>
        <v>63</v>
      </c>
      <c r="S90" s="28">
        <v>70</v>
      </c>
      <c r="T90" s="27">
        <f>S90-R90</f>
        <v>7</v>
      </c>
      <c r="U90" s="27">
        <v>4</v>
      </c>
      <c r="V90" s="28">
        <f>(N90*0.5)+O90+P90+Q90+U90</f>
        <v>66.5</v>
      </c>
      <c r="W90" s="29">
        <f>M90/V90</f>
        <v>404.90225563909775</v>
      </c>
      <c r="X90" s="29">
        <f>W90/40</f>
        <v>10.122556390977444</v>
      </c>
    </row>
    <row r="91" spans="1:24" s="2" customFormat="1" x14ac:dyDescent="0.25">
      <c r="A91" s="82"/>
      <c r="B91" s="82"/>
      <c r="C91" s="83"/>
      <c r="D91" s="84"/>
      <c r="E91" s="85"/>
      <c r="F91" s="90"/>
      <c r="G91" s="82"/>
      <c r="H91" s="87"/>
      <c r="I91" s="87"/>
      <c r="J91" s="88"/>
      <c r="K91" s="89"/>
      <c r="L91" s="87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41"/>
      <c r="X91" s="35"/>
    </row>
    <row r="92" spans="1:24" s="2" customFormat="1" x14ac:dyDescent="0.25">
      <c r="A92" s="4" t="s">
        <v>60</v>
      </c>
      <c r="B92" s="4" t="s">
        <v>21</v>
      </c>
      <c r="C92" s="10">
        <v>3100</v>
      </c>
      <c r="D92" s="11">
        <v>1.1000000000000001</v>
      </c>
      <c r="E92" s="12">
        <v>3</v>
      </c>
      <c r="F92" s="15">
        <v>1</v>
      </c>
      <c r="G92" s="4"/>
      <c r="H92" s="7">
        <f t="shared" ref="H92:H107" si="23">C92*D92</f>
        <v>3410.0000000000005</v>
      </c>
      <c r="I92" s="7">
        <f t="shared" ref="I92:I107" si="24">H92/E92</f>
        <v>1136.6666666666667</v>
      </c>
      <c r="J92" s="8"/>
      <c r="K92" s="9" t="str">
        <f t="shared" ref="K92:K107" si="25">IF(J92&lt;=2018,"Integralizado",IF(AND((J92&gt;2018),(J92&lt;=2018+2)),"Total",E92-(J92-2020)))</f>
        <v>Integralizado</v>
      </c>
      <c r="L92" s="7">
        <f t="shared" si="22"/>
        <v>3410.0000000000005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41"/>
      <c r="X92" s="35"/>
    </row>
    <row r="93" spans="1:24" s="2" customFormat="1" x14ac:dyDescent="0.25">
      <c r="A93" s="4" t="s">
        <v>60</v>
      </c>
      <c r="B93" s="4" t="s">
        <v>31</v>
      </c>
      <c r="C93" s="10">
        <v>3200</v>
      </c>
      <c r="D93" s="11">
        <v>1.27</v>
      </c>
      <c r="E93" s="12">
        <v>3</v>
      </c>
      <c r="F93" s="15">
        <v>2</v>
      </c>
      <c r="G93" s="4"/>
      <c r="H93" s="7">
        <f t="shared" si="23"/>
        <v>4064</v>
      </c>
      <c r="I93" s="7">
        <f t="shared" si="24"/>
        <v>1354.6666666666667</v>
      </c>
      <c r="J93" s="8"/>
      <c r="K93" s="9" t="str">
        <f t="shared" si="25"/>
        <v>Integralizado</v>
      </c>
      <c r="L93" s="7">
        <f t="shared" si="22"/>
        <v>8128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41"/>
      <c r="X93" s="35"/>
    </row>
    <row r="94" spans="1:24" s="2" customFormat="1" x14ac:dyDescent="0.25">
      <c r="A94" s="4" t="s">
        <v>60</v>
      </c>
      <c r="B94" s="4" t="s">
        <v>36</v>
      </c>
      <c r="C94" s="17">
        <v>3200</v>
      </c>
      <c r="D94" s="11">
        <v>1.3</v>
      </c>
      <c r="E94" s="12">
        <v>3</v>
      </c>
      <c r="F94" s="18">
        <v>2</v>
      </c>
      <c r="G94" s="4"/>
      <c r="H94" s="7">
        <f t="shared" si="23"/>
        <v>4160</v>
      </c>
      <c r="I94" s="7">
        <f t="shared" si="24"/>
        <v>1386.6666666666667</v>
      </c>
      <c r="J94" s="8"/>
      <c r="K94" s="9" t="str">
        <f t="shared" si="25"/>
        <v>Integralizado</v>
      </c>
      <c r="L94" s="7">
        <f t="shared" si="22"/>
        <v>8320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41"/>
      <c r="X94" s="35"/>
    </row>
    <row r="95" spans="1:24" s="2" customFormat="1" x14ac:dyDescent="0.25">
      <c r="A95" s="4" t="s">
        <v>60</v>
      </c>
      <c r="B95" s="4" t="s">
        <v>55</v>
      </c>
      <c r="C95" s="10">
        <v>3200</v>
      </c>
      <c r="D95" s="11">
        <v>1.27</v>
      </c>
      <c r="E95" s="12">
        <v>3</v>
      </c>
      <c r="F95" s="15">
        <v>2</v>
      </c>
      <c r="G95" s="4"/>
      <c r="H95" s="7">
        <f t="shared" si="23"/>
        <v>4064</v>
      </c>
      <c r="I95" s="7">
        <f t="shared" si="24"/>
        <v>1354.6666666666667</v>
      </c>
      <c r="J95" s="8"/>
      <c r="K95" s="9" t="str">
        <f t="shared" si="25"/>
        <v>Integralizado</v>
      </c>
      <c r="L95" s="7">
        <f t="shared" si="22"/>
        <v>8128</v>
      </c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41"/>
      <c r="X95" s="35"/>
    </row>
    <row r="96" spans="1:24" s="2" customFormat="1" x14ac:dyDescent="0.25">
      <c r="A96" s="4" t="s">
        <v>60</v>
      </c>
      <c r="B96" s="4" t="s">
        <v>37</v>
      </c>
      <c r="C96" s="10">
        <v>3200</v>
      </c>
      <c r="D96" s="14">
        <v>1.2</v>
      </c>
      <c r="E96" s="12">
        <v>3</v>
      </c>
      <c r="F96" s="15">
        <v>2</v>
      </c>
      <c r="G96" s="4"/>
      <c r="H96" s="7">
        <f t="shared" si="23"/>
        <v>3840</v>
      </c>
      <c r="I96" s="7">
        <f t="shared" si="24"/>
        <v>1280</v>
      </c>
      <c r="J96" s="8"/>
      <c r="K96" s="9" t="str">
        <f t="shared" si="25"/>
        <v>Integralizado</v>
      </c>
      <c r="L96" s="7">
        <f t="shared" si="22"/>
        <v>7680</v>
      </c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41"/>
      <c r="X96" s="35"/>
    </row>
    <row r="97" spans="1:24" s="2" customFormat="1" x14ac:dyDescent="0.25">
      <c r="A97" s="4" t="s">
        <v>60</v>
      </c>
      <c r="B97" s="4" t="s">
        <v>36</v>
      </c>
      <c r="C97" s="10">
        <v>1200</v>
      </c>
      <c r="D97" s="11">
        <v>1.3</v>
      </c>
      <c r="E97" s="12">
        <v>1.5</v>
      </c>
      <c r="F97" s="15">
        <v>1</v>
      </c>
      <c r="G97" s="4"/>
      <c r="H97" s="7">
        <f t="shared" si="23"/>
        <v>1560</v>
      </c>
      <c r="I97" s="7">
        <f t="shared" si="24"/>
        <v>1040</v>
      </c>
      <c r="J97" s="8"/>
      <c r="K97" s="9" t="str">
        <f t="shared" si="25"/>
        <v>Integralizado</v>
      </c>
      <c r="L97" s="7">
        <f t="shared" si="22"/>
        <v>1560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41"/>
      <c r="X97" s="35"/>
    </row>
    <row r="98" spans="1:24" s="2" customFormat="1" x14ac:dyDescent="0.25">
      <c r="A98" s="4" t="s">
        <v>60</v>
      </c>
      <c r="B98" s="4" t="s">
        <v>55</v>
      </c>
      <c r="C98" s="10">
        <v>1200</v>
      </c>
      <c r="D98" s="11">
        <v>1.27</v>
      </c>
      <c r="E98" s="12">
        <v>1.5</v>
      </c>
      <c r="F98" s="15">
        <v>1</v>
      </c>
      <c r="G98" s="4"/>
      <c r="H98" s="7">
        <f t="shared" si="23"/>
        <v>1524</v>
      </c>
      <c r="I98" s="7">
        <f t="shared" si="24"/>
        <v>1016</v>
      </c>
      <c r="J98" s="8"/>
      <c r="K98" s="9" t="str">
        <f t="shared" si="25"/>
        <v>Integralizado</v>
      </c>
      <c r="L98" s="7">
        <f t="shared" si="22"/>
        <v>1524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41"/>
      <c r="X98" s="35"/>
    </row>
    <row r="99" spans="1:24" s="2" customFormat="1" x14ac:dyDescent="0.25">
      <c r="A99" s="4" t="s">
        <v>60</v>
      </c>
      <c r="B99" s="4" t="s">
        <v>37</v>
      </c>
      <c r="C99" s="10">
        <v>1200</v>
      </c>
      <c r="D99" s="14">
        <v>1.2</v>
      </c>
      <c r="E99" s="12">
        <v>1.5</v>
      </c>
      <c r="F99" s="15">
        <v>1</v>
      </c>
      <c r="G99" s="4"/>
      <c r="H99" s="7">
        <f t="shared" si="23"/>
        <v>1440</v>
      </c>
      <c r="I99" s="7">
        <f t="shared" si="24"/>
        <v>960</v>
      </c>
      <c r="J99" s="8"/>
      <c r="K99" s="9" t="str">
        <f t="shared" si="25"/>
        <v>Integralizado</v>
      </c>
      <c r="L99" s="7">
        <f t="shared" si="22"/>
        <v>1440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41"/>
      <c r="X99" s="35"/>
    </row>
    <row r="100" spans="1:24" s="2" customFormat="1" x14ac:dyDescent="0.25">
      <c r="A100" s="4" t="s">
        <v>60</v>
      </c>
      <c r="B100" s="4" t="s">
        <v>46</v>
      </c>
      <c r="C100" s="10">
        <v>1200</v>
      </c>
      <c r="D100" s="11">
        <v>1.1100000000000001</v>
      </c>
      <c r="E100" s="12">
        <v>1.5</v>
      </c>
      <c r="F100" s="15">
        <v>1</v>
      </c>
      <c r="G100" s="4"/>
      <c r="H100" s="7">
        <f t="shared" si="23"/>
        <v>1332.0000000000002</v>
      </c>
      <c r="I100" s="7">
        <f t="shared" si="24"/>
        <v>888.00000000000011</v>
      </c>
      <c r="J100" s="8"/>
      <c r="K100" s="9" t="str">
        <f t="shared" si="25"/>
        <v>Integralizado</v>
      </c>
      <c r="L100" s="7">
        <f t="shared" si="22"/>
        <v>1332.0000000000002</v>
      </c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41"/>
      <c r="X100" s="35"/>
    </row>
    <row r="101" spans="1:24" s="2" customFormat="1" x14ac:dyDescent="0.25">
      <c r="A101" s="4" t="s">
        <v>60</v>
      </c>
      <c r="B101" s="4" t="s">
        <v>19</v>
      </c>
      <c r="C101" s="10">
        <v>1200</v>
      </c>
      <c r="D101" s="11">
        <v>1.08</v>
      </c>
      <c r="E101" s="12">
        <v>1.5</v>
      </c>
      <c r="F101" s="15">
        <v>1</v>
      </c>
      <c r="G101" s="4"/>
      <c r="H101" s="7">
        <f t="shared" si="23"/>
        <v>1296</v>
      </c>
      <c r="I101" s="7">
        <f t="shared" si="24"/>
        <v>864</v>
      </c>
      <c r="J101" s="8"/>
      <c r="K101" s="9" t="str">
        <f t="shared" si="25"/>
        <v>Integralizado</v>
      </c>
      <c r="L101" s="7">
        <f t="shared" si="22"/>
        <v>1296</v>
      </c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41"/>
      <c r="X101" s="35"/>
    </row>
    <row r="102" spans="1:24" s="2" customFormat="1" x14ac:dyDescent="0.25">
      <c r="A102" s="4" t="s">
        <v>60</v>
      </c>
      <c r="B102" s="4" t="s">
        <v>61</v>
      </c>
      <c r="C102" s="10">
        <v>1600</v>
      </c>
      <c r="D102" s="11">
        <v>1.1499999999999999</v>
      </c>
      <c r="E102" s="12">
        <v>3</v>
      </c>
      <c r="F102" s="15">
        <v>1</v>
      </c>
      <c r="G102" s="4"/>
      <c r="H102" s="7">
        <f t="shared" si="23"/>
        <v>1839.9999999999998</v>
      </c>
      <c r="I102" s="7">
        <f t="shared" si="24"/>
        <v>613.33333333333326</v>
      </c>
      <c r="J102" s="8"/>
      <c r="K102" s="9" t="str">
        <f t="shared" si="25"/>
        <v>Integralizado</v>
      </c>
      <c r="L102" s="7">
        <f t="shared" si="22"/>
        <v>1839.9999999999998</v>
      </c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41"/>
      <c r="X102" s="35"/>
    </row>
    <row r="103" spans="1:24" s="2" customFormat="1" x14ac:dyDescent="0.25">
      <c r="A103" s="4" t="s">
        <v>60</v>
      </c>
      <c r="B103" s="4" t="s">
        <v>62</v>
      </c>
      <c r="C103" s="10">
        <v>1600</v>
      </c>
      <c r="D103" s="11">
        <v>1.2</v>
      </c>
      <c r="E103" s="12">
        <v>3</v>
      </c>
      <c r="F103" s="15">
        <v>1</v>
      </c>
      <c r="G103" s="4"/>
      <c r="H103" s="7">
        <f t="shared" si="23"/>
        <v>1920</v>
      </c>
      <c r="I103" s="7">
        <f t="shared" si="24"/>
        <v>640</v>
      </c>
      <c r="J103" s="8"/>
      <c r="K103" s="9" t="str">
        <f t="shared" si="25"/>
        <v>Integralizado</v>
      </c>
      <c r="L103" s="7">
        <f t="shared" si="22"/>
        <v>1920</v>
      </c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41"/>
      <c r="X103" s="35"/>
    </row>
    <row r="104" spans="1:24" s="2" customFormat="1" x14ac:dyDescent="0.25">
      <c r="A104" s="4" t="s">
        <v>60</v>
      </c>
      <c r="B104" s="4" t="s">
        <v>63</v>
      </c>
      <c r="C104" s="10">
        <v>1600</v>
      </c>
      <c r="D104" s="11">
        <v>1</v>
      </c>
      <c r="E104" s="12">
        <v>3</v>
      </c>
      <c r="F104" s="15">
        <v>1</v>
      </c>
      <c r="G104" s="4"/>
      <c r="H104" s="7">
        <f t="shared" si="23"/>
        <v>1600</v>
      </c>
      <c r="I104" s="7">
        <f t="shared" si="24"/>
        <v>533.33333333333337</v>
      </c>
      <c r="J104" s="8"/>
      <c r="K104" s="9" t="str">
        <f t="shared" si="25"/>
        <v>Integralizado</v>
      </c>
      <c r="L104" s="7">
        <f t="shared" si="22"/>
        <v>1600</v>
      </c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41"/>
      <c r="X104" s="35"/>
    </row>
    <row r="105" spans="1:24" s="2" customFormat="1" x14ac:dyDescent="0.25">
      <c r="A105" s="4" t="s">
        <v>60</v>
      </c>
      <c r="B105" s="4" t="s">
        <v>28</v>
      </c>
      <c r="C105" s="10">
        <v>3200</v>
      </c>
      <c r="D105" s="11">
        <v>1.1000000000000001</v>
      </c>
      <c r="E105" s="12">
        <v>4</v>
      </c>
      <c r="F105" s="15">
        <v>1</v>
      </c>
      <c r="G105" s="4"/>
      <c r="H105" s="7">
        <f t="shared" si="23"/>
        <v>3520.0000000000005</v>
      </c>
      <c r="I105" s="7">
        <f t="shared" si="24"/>
        <v>880.00000000000011</v>
      </c>
      <c r="J105" s="8"/>
      <c r="K105" s="9" t="str">
        <f t="shared" si="25"/>
        <v>Integralizado</v>
      </c>
      <c r="L105" s="7">
        <f t="shared" si="22"/>
        <v>3520.0000000000005</v>
      </c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41"/>
      <c r="X105" s="35"/>
    </row>
    <row r="106" spans="1:24" s="2" customFormat="1" x14ac:dyDescent="0.25">
      <c r="A106" s="4" t="s">
        <v>60</v>
      </c>
      <c r="B106" s="4" t="s">
        <v>64</v>
      </c>
      <c r="C106" s="10">
        <v>360</v>
      </c>
      <c r="D106" s="11">
        <v>1</v>
      </c>
      <c r="E106" s="12">
        <v>1.5</v>
      </c>
      <c r="F106" s="15">
        <v>1</v>
      </c>
      <c r="G106" s="4"/>
      <c r="H106" s="7">
        <f t="shared" si="23"/>
        <v>360</v>
      </c>
      <c r="I106" s="7">
        <f t="shared" si="24"/>
        <v>240</v>
      </c>
      <c r="J106" s="8"/>
      <c r="K106" s="9" t="str">
        <f t="shared" si="25"/>
        <v>Integralizado</v>
      </c>
      <c r="L106" s="7">
        <f t="shared" si="22"/>
        <v>360</v>
      </c>
      <c r="M106" s="27" t="s">
        <v>86</v>
      </c>
      <c r="N106" s="28" t="s">
        <v>88</v>
      </c>
      <c r="O106" s="28" t="s">
        <v>89</v>
      </c>
      <c r="P106" s="28" t="s">
        <v>87</v>
      </c>
      <c r="Q106" s="28" t="s">
        <v>90</v>
      </c>
      <c r="R106" s="28" t="s">
        <v>117</v>
      </c>
      <c r="S106" s="28" t="s">
        <v>118</v>
      </c>
      <c r="T106" s="28" t="s">
        <v>119</v>
      </c>
      <c r="U106" s="28" t="s">
        <v>96</v>
      </c>
      <c r="V106" s="28" t="s">
        <v>91</v>
      </c>
      <c r="W106" s="40" t="s">
        <v>105</v>
      </c>
      <c r="X106" s="28" t="s">
        <v>12</v>
      </c>
    </row>
    <row r="107" spans="1:24" s="2" customFormat="1" x14ac:dyDescent="0.25">
      <c r="A107" s="4" t="s">
        <v>60</v>
      </c>
      <c r="B107" s="4" t="s">
        <v>65</v>
      </c>
      <c r="C107" s="10">
        <v>3200</v>
      </c>
      <c r="D107" s="11">
        <v>1.08</v>
      </c>
      <c r="E107" s="12">
        <v>4</v>
      </c>
      <c r="F107" s="15">
        <v>1</v>
      </c>
      <c r="G107" s="4"/>
      <c r="H107" s="7">
        <f t="shared" si="23"/>
        <v>3456</v>
      </c>
      <c r="I107" s="7">
        <f t="shared" si="24"/>
        <v>864</v>
      </c>
      <c r="J107" s="8"/>
      <c r="K107" s="9" t="str">
        <f t="shared" si="25"/>
        <v>Integralizado</v>
      </c>
      <c r="L107" s="7">
        <f t="shared" si="22"/>
        <v>3456</v>
      </c>
      <c r="M107" s="30">
        <f>SUM(L92:L107)</f>
        <v>55514</v>
      </c>
      <c r="N107" s="28">
        <v>0</v>
      </c>
      <c r="O107" s="28">
        <v>0</v>
      </c>
      <c r="P107" s="27">
        <v>172</v>
      </c>
      <c r="Q107" s="28">
        <v>1</v>
      </c>
      <c r="R107" s="28">
        <f>N107+O107+P107+Q107</f>
        <v>173</v>
      </c>
      <c r="S107" s="28">
        <v>150</v>
      </c>
      <c r="T107" s="28">
        <f>S107-R107</f>
        <v>-23</v>
      </c>
      <c r="U107" s="28">
        <v>0</v>
      </c>
      <c r="V107" s="28">
        <f>(N107*0.5)+O107+P107+Q107+U107</f>
        <v>173</v>
      </c>
      <c r="W107" s="29">
        <f>M107/V107</f>
        <v>320.8901734104046</v>
      </c>
      <c r="X107" s="29">
        <f>W107/40</f>
        <v>8.022254335260115</v>
      </c>
    </row>
    <row r="108" spans="1:24" s="2" customFormat="1" x14ac:dyDescent="0.25">
      <c r="A108" s="82"/>
      <c r="B108" s="82"/>
      <c r="C108" s="83"/>
      <c r="D108" s="84"/>
      <c r="E108" s="85"/>
      <c r="F108" s="90"/>
      <c r="G108" s="82"/>
      <c r="H108" s="87"/>
      <c r="I108" s="87"/>
      <c r="J108" s="88"/>
      <c r="K108" s="89"/>
      <c r="L108" s="87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41"/>
      <c r="X108" s="35"/>
    </row>
    <row r="109" spans="1:24" s="2" customFormat="1" x14ac:dyDescent="0.25">
      <c r="A109" s="4" t="s">
        <v>66</v>
      </c>
      <c r="B109" s="4" t="s">
        <v>36</v>
      </c>
      <c r="C109" s="10">
        <v>1200</v>
      </c>
      <c r="D109" s="11">
        <v>1.3</v>
      </c>
      <c r="E109" s="12">
        <v>2</v>
      </c>
      <c r="F109" s="15">
        <v>1</v>
      </c>
      <c r="G109" s="4"/>
      <c r="H109" s="7">
        <f>C109*D109</f>
        <v>1560</v>
      </c>
      <c r="I109" s="7">
        <f>H109/E109</f>
        <v>780</v>
      </c>
      <c r="J109" s="8"/>
      <c r="K109" s="9" t="str">
        <f>IF(J109&lt;=2018,"Integralizado",IF(AND((J109&gt;2018),(J109&lt;=2018+2)),"Total",E109-(J109-2020)))</f>
        <v>Integralizado</v>
      </c>
      <c r="L109" s="7">
        <f t="shared" si="22"/>
        <v>1560</v>
      </c>
      <c r="M109" s="27" t="s">
        <v>86</v>
      </c>
      <c r="N109" s="28" t="s">
        <v>88</v>
      </c>
      <c r="O109" s="28" t="s">
        <v>89</v>
      </c>
      <c r="P109" s="28" t="s">
        <v>87</v>
      </c>
      <c r="Q109" s="28" t="s">
        <v>90</v>
      </c>
      <c r="R109" s="28" t="s">
        <v>117</v>
      </c>
      <c r="S109" s="28" t="s">
        <v>118</v>
      </c>
      <c r="T109" s="28" t="s">
        <v>119</v>
      </c>
      <c r="U109" s="28" t="s">
        <v>96</v>
      </c>
      <c r="V109" s="28" t="s">
        <v>91</v>
      </c>
      <c r="W109" s="40" t="s">
        <v>105</v>
      </c>
      <c r="X109" s="28" t="s">
        <v>12</v>
      </c>
    </row>
    <row r="110" spans="1:24" s="2" customFormat="1" x14ac:dyDescent="0.25">
      <c r="A110" s="4" t="s">
        <v>66</v>
      </c>
      <c r="B110" s="4" t="s">
        <v>67</v>
      </c>
      <c r="C110" s="10">
        <v>3600</v>
      </c>
      <c r="D110" s="11">
        <v>1.1399999999999999</v>
      </c>
      <c r="E110" s="12">
        <v>5</v>
      </c>
      <c r="F110" s="15">
        <v>1</v>
      </c>
      <c r="G110" s="4">
        <v>2014</v>
      </c>
      <c r="H110" s="7">
        <f>C110*D110</f>
        <v>4104</v>
      </c>
      <c r="I110" s="7">
        <f>H110/E110</f>
        <v>820.8</v>
      </c>
      <c r="J110" s="8">
        <f>G110+(E110-1)</f>
        <v>2018</v>
      </c>
      <c r="K110" s="9" t="str">
        <f>IF(J110&lt;=2018,"Integralizado",IF(AND((J110&gt;2018),(J110&lt;=2018+2)),"Total",E110-(J110-2020)))</f>
        <v>Integralizado</v>
      </c>
      <c r="L110" s="7">
        <f t="shared" si="22"/>
        <v>4104</v>
      </c>
      <c r="M110" s="30">
        <f>SUM(L109:L110)</f>
        <v>5664</v>
      </c>
      <c r="N110" s="28">
        <v>0</v>
      </c>
      <c r="O110" s="28">
        <v>0</v>
      </c>
      <c r="P110" s="28">
        <v>15</v>
      </c>
      <c r="Q110" s="28">
        <v>1</v>
      </c>
      <c r="R110" s="28">
        <f>N110+O110+P110+Q110</f>
        <v>16</v>
      </c>
      <c r="S110" s="28">
        <v>20</v>
      </c>
      <c r="T110" s="27">
        <f>S110-R110</f>
        <v>4</v>
      </c>
      <c r="U110" s="62">
        <v>4</v>
      </c>
      <c r="V110" s="28">
        <f>(N110*0.5)+O110+P110+Q110+U110</f>
        <v>20</v>
      </c>
      <c r="W110" s="29">
        <f>M110/V110</f>
        <v>283.2</v>
      </c>
      <c r="X110" s="29">
        <f>W110/40</f>
        <v>7.08</v>
      </c>
    </row>
    <row r="111" spans="1:24" s="2" customFormat="1" x14ac:dyDescent="0.25">
      <c r="A111" s="82"/>
      <c r="B111" s="82"/>
      <c r="C111" s="83"/>
      <c r="D111" s="84"/>
      <c r="E111" s="85"/>
      <c r="F111" s="90"/>
      <c r="G111" s="82"/>
      <c r="H111" s="87"/>
      <c r="I111" s="87"/>
      <c r="J111" s="88"/>
      <c r="K111" s="89"/>
      <c r="L111" s="77"/>
      <c r="M111" s="77"/>
      <c r="N111" s="77"/>
      <c r="O111" s="77"/>
      <c r="P111" s="77"/>
      <c r="Q111" s="77"/>
      <c r="R111" s="77"/>
      <c r="S111" s="77"/>
      <c r="T111" s="93" t="s">
        <v>127</v>
      </c>
      <c r="U111" s="76">
        <v>0</v>
      </c>
      <c r="V111" s="35"/>
      <c r="W111" s="41"/>
      <c r="X111" s="35"/>
    </row>
    <row r="112" spans="1:24" s="2" customFormat="1" x14ac:dyDescent="0.25">
      <c r="A112" s="4" t="s">
        <v>68</v>
      </c>
      <c r="B112" s="4" t="s">
        <v>21</v>
      </c>
      <c r="C112" s="10">
        <v>3100</v>
      </c>
      <c r="D112" s="11">
        <v>1.1000000000000001</v>
      </c>
      <c r="E112" s="12">
        <v>3</v>
      </c>
      <c r="F112" s="15">
        <v>1</v>
      </c>
      <c r="G112" s="4"/>
      <c r="H112" s="7">
        <f>C112*D112</f>
        <v>3410.0000000000005</v>
      </c>
      <c r="I112" s="7">
        <f>H112/E112</f>
        <v>1136.6666666666667</v>
      </c>
      <c r="J112" s="8"/>
      <c r="K112" s="9" t="str">
        <f>IF(J112&lt;=2018,"Integralizado",IF(AND((J112&gt;2018),(J112&lt;=2018+2)),"Total",E112-(J112-2020)))</f>
        <v>Integralizado</v>
      </c>
      <c r="L112" s="7">
        <f t="shared" si="22"/>
        <v>3410.0000000000005</v>
      </c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41"/>
      <c r="X112" s="35"/>
    </row>
    <row r="113" spans="1:25" s="2" customFormat="1" x14ac:dyDescent="0.25">
      <c r="A113" s="4" t="s">
        <v>68</v>
      </c>
      <c r="B113" s="4" t="s">
        <v>18</v>
      </c>
      <c r="C113" s="10">
        <v>3200</v>
      </c>
      <c r="D113" s="11">
        <v>1.25</v>
      </c>
      <c r="E113" s="12">
        <v>3</v>
      </c>
      <c r="F113" s="15">
        <v>1</v>
      </c>
      <c r="G113" s="4"/>
      <c r="H113" s="7">
        <f>C113*D113</f>
        <v>4000</v>
      </c>
      <c r="I113" s="7">
        <f>H113/E113</f>
        <v>1333.3333333333333</v>
      </c>
      <c r="J113" s="8"/>
      <c r="K113" s="9" t="str">
        <f>IF(J113&lt;=2018,"Integralizado",IF(AND((J113&gt;2018),(J113&lt;=2018+2)),"Total",E113-(J113-2020)))</f>
        <v>Integralizado</v>
      </c>
      <c r="L113" s="7">
        <f t="shared" si="22"/>
        <v>4000</v>
      </c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41"/>
      <c r="X113" s="35"/>
    </row>
    <row r="114" spans="1:25" s="2" customFormat="1" x14ac:dyDescent="0.25">
      <c r="A114" s="4" t="s">
        <v>68</v>
      </c>
      <c r="B114" s="4" t="s">
        <v>21</v>
      </c>
      <c r="C114" s="10">
        <v>1100</v>
      </c>
      <c r="D114" s="11">
        <v>1.1000000000000001</v>
      </c>
      <c r="E114" s="12">
        <v>1.5</v>
      </c>
      <c r="F114" s="15">
        <v>1</v>
      </c>
      <c r="G114" s="4"/>
      <c r="H114" s="7">
        <f>C114*D114</f>
        <v>1210</v>
      </c>
      <c r="I114" s="7">
        <f>H114/E114</f>
        <v>806.66666666666663</v>
      </c>
      <c r="J114" s="8"/>
      <c r="K114" s="9" t="str">
        <f>IF(J114&lt;=2018,"Integralizado",IF(AND((J114&gt;2018),(J114&lt;=2018+2)),"Total",E114-(J114-2020)))</f>
        <v>Integralizado</v>
      </c>
      <c r="L114" s="7">
        <f t="shared" si="22"/>
        <v>1210</v>
      </c>
      <c r="M114" s="27" t="s">
        <v>86</v>
      </c>
      <c r="N114" s="28" t="s">
        <v>88</v>
      </c>
      <c r="O114" s="28" t="s">
        <v>89</v>
      </c>
      <c r="P114" s="28" t="s">
        <v>87</v>
      </c>
      <c r="Q114" s="28" t="s">
        <v>90</v>
      </c>
      <c r="R114" s="28" t="s">
        <v>117</v>
      </c>
      <c r="S114" s="28" t="s">
        <v>118</v>
      </c>
      <c r="T114" s="28" t="s">
        <v>119</v>
      </c>
      <c r="U114" s="28" t="s">
        <v>96</v>
      </c>
      <c r="V114" s="28" t="s">
        <v>91</v>
      </c>
      <c r="W114" s="40" t="s">
        <v>105</v>
      </c>
      <c r="X114" s="28" t="s">
        <v>12</v>
      </c>
    </row>
    <row r="115" spans="1:25" s="2" customFormat="1" x14ac:dyDescent="0.25">
      <c r="A115" s="4" t="s">
        <v>68</v>
      </c>
      <c r="B115" s="4" t="s">
        <v>18</v>
      </c>
      <c r="C115" s="10">
        <v>1200</v>
      </c>
      <c r="D115" s="11">
        <v>1.25</v>
      </c>
      <c r="E115" s="12">
        <v>1.5</v>
      </c>
      <c r="F115" s="15">
        <v>1</v>
      </c>
      <c r="G115" s="4"/>
      <c r="H115" s="7">
        <f>C115*D115</f>
        <v>1500</v>
      </c>
      <c r="I115" s="7">
        <f>H115/E115</f>
        <v>1000</v>
      </c>
      <c r="J115" s="8"/>
      <c r="K115" s="9" t="str">
        <f>IF(J115&lt;=2018,"Integralizado",IF(AND((J115&gt;2018),(J115&lt;=2018+2)),"Total",E115-(J115-2020)))</f>
        <v>Integralizado</v>
      </c>
      <c r="L115" s="7">
        <f t="shared" si="22"/>
        <v>1500</v>
      </c>
      <c r="M115" s="30">
        <f>SUM(L112:L115)</f>
        <v>10120</v>
      </c>
      <c r="N115" s="28">
        <v>0</v>
      </c>
      <c r="O115" s="28">
        <v>0</v>
      </c>
      <c r="P115" s="28">
        <v>20</v>
      </c>
      <c r="Q115" s="28">
        <v>0</v>
      </c>
      <c r="R115" s="28">
        <f>N115+O115+P115+Q115</f>
        <v>20</v>
      </c>
      <c r="S115" s="28">
        <v>20</v>
      </c>
      <c r="T115" s="28">
        <f>S115-R115</f>
        <v>0</v>
      </c>
      <c r="U115" s="28">
        <v>0</v>
      </c>
      <c r="V115" s="28">
        <f>(N115*0.5)+O115+P115+Q115+U115</f>
        <v>20</v>
      </c>
      <c r="W115" s="29">
        <f>M115/V115</f>
        <v>506</v>
      </c>
      <c r="X115" s="29">
        <f>W115/40</f>
        <v>12.65</v>
      </c>
    </row>
    <row r="116" spans="1:25" s="2" customFormat="1" x14ac:dyDescent="0.25">
      <c r="A116" s="82"/>
      <c r="B116" s="82"/>
      <c r="C116" s="83"/>
      <c r="D116" s="84"/>
      <c r="E116" s="85"/>
      <c r="F116" s="90"/>
      <c r="G116" s="82"/>
      <c r="H116" s="87"/>
      <c r="I116" s="87"/>
      <c r="J116" s="88"/>
      <c r="K116" s="89"/>
      <c r="L116" s="87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41"/>
      <c r="X116" s="35"/>
    </row>
    <row r="117" spans="1:25" s="2" customFormat="1" x14ac:dyDescent="0.25">
      <c r="A117" s="4" t="s">
        <v>69</v>
      </c>
      <c r="B117" s="4" t="s">
        <v>21</v>
      </c>
      <c r="C117" s="10">
        <v>3100</v>
      </c>
      <c r="D117" s="11">
        <v>1.1000000000000001</v>
      </c>
      <c r="E117" s="12">
        <v>3</v>
      </c>
      <c r="F117" s="15">
        <v>1</v>
      </c>
      <c r="G117" s="4">
        <v>2017</v>
      </c>
      <c r="H117" s="7">
        <f t="shared" ref="H117:H122" si="26">C117*D117</f>
        <v>3410.0000000000005</v>
      </c>
      <c r="I117" s="7">
        <f t="shared" ref="I117:I122" si="27">H117/E117</f>
        <v>1136.6666666666667</v>
      </c>
      <c r="J117" s="8">
        <f>G117+(E117-1)</f>
        <v>2019</v>
      </c>
      <c r="K117" s="9" t="str">
        <f t="shared" ref="K117:K122" si="28">IF(J117&lt;=2018,"Integralizado",IF(AND((J117&gt;2018),(J117&lt;=2018+2)),"Total",E117-(J117-2020)))</f>
        <v>Total</v>
      </c>
      <c r="L117" s="7">
        <f t="shared" si="22"/>
        <v>3410.0000000000005</v>
      </c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41"/>
      <c r="X117" s="35"/>
    </row>
    <row r="118" spans="1:25" s="2" customFormat="1" x14ac:dyDescent="0.25">
      <c r="A118" s="4" t="s">
        <v>69</v>
      </c>
      <c r="B118" s="4" t="s">
        <v>18</v>
      </c>
      <c r="C118" s="10">
        <v>3200</v>
      </c>
      <c r="D118" s="11">
        <v>1.25</v>
      </c>
      <c r="E118" s="12">
        <v>3</v>
      </c>
      <c r="F118" s="15">
        <v>1</v>
      </c>
      <c r="G118" s="4">
        <v>2017</v>
      </c>
      <c r="H118" s="7">
        <f t="shared" si="26"/>
        <v>4000</v>
      </c>
      <c r="I118" s="7">
        <f t="shared" si="27"/>
        <v>1333.3333333333333</v>
      </c>
      <c r="J118" s="8">
        <f>G118+(E118-1)</f>
        <v>2019</v>
      </c>
      <c r="K118" s="9" t="str">
        <f t="shared" si="28"/>
        <v>Total</v>
      </c>
      <c r="L118" s="7">
        <f t="shared" si="22"/>
        <v>4000</v>
      </c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41"/>
      <c r="X118" s="35"/>
    </row>
    <row r="119" spans="1:25" s="2" customFormat="1" x14ac:dyDescent="0.25">
      <c r="A119" s="4" t="s">
        <v>69</v>
      </c>
      <c r="B119" s="4" t="s">
        <v>53</v>
      </c>
      <c r="C119" s="10">
        <v>3200</v>
      </c>
      <c r="D119" s="11">
        <v>1.27</v>
      </c>
      <c r="E119" s="12">
        <v>3</v>
      </c>
      <c r="F119" s="15">
        <v>1</v>
      </c>
      <c r="G119" s="4">
        <v>2017</v>
      </c>
      <c r="H119" s="7">
        <f t="shared" si="26"/>
        <v>4064</v>
      </c>
      <c r="I119" s="7">
        <f t="shared" si="27"/>
        <v>1354.6666666666667</v>
      </c>
      <c r="J119" s="8">
        <f>G119+(E119-1)</f>
        <v>2019</v>
      </c>
      <c r="K119" s="9" t="str">
        <f t="shared" si="28"/>
        <v>Total</v>
      </c>
      <c r="L119" s="7">
        <f t="shared" si="22"/>
        <v>4064</v>
      </c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41"/>
      <c r="X119" s="35"/>
      <c r="Y119" s="67"/>
    </row>
    <row r="120" spans="1:25" s="2" customFormat="1" x14ac:dyDescent="0.25">
      <c r="A120" s="4" t="s">
        <v>69</v>
      </c>
      <c r="B120" s="4" t="s">
        <v>70</v>
      </c>
      <c r="C120" s="10">
        <v>1600</v>
      </c>
      <c r="D120" s="11">
        <v>1</v>
      </c>
      <c r="E120" s="12">
        <v>4</v>
      </c>
      <c r="F120" s="15">
        <v>1</v>
      </c>
      <c r="G120" s="4"/>
      <c r="H120" s="7">
        <f t="shared" si="26"/>
        <v>1600</v>
      </c>
      <c r="I120" s="7">
        <f t="shared" si="27"/>
        <v>400</v>
      </c>
      <c r="J120" s="8"/>
      <c r="K120" s="9" t="str">
        <f t="shared" si="28"/>
        <v>Integralizado</v>
      </c>
      <c r="L120" s="7">
        <f t="shared" si="22"/>
        <v>1600</v>
      </c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41"/>
      <c r="X120" s="35"/>
    </row>
    <row r="121" spans="1:25" s="2" customFormat="1" x14ac:dyDescent="0.25">
      <c r="A121" s="4" t="s">
        <v>69</v>
      </c>
      <c r="B121" s="4" t="s">
        <v>71</v>
      </c>
      <c r="C121" s="5">
        <v>360</v>
      </c>
      <c r="D121" s="5">
        <v>1</v>
      </c>
      <c r="E121" s="6">
        <v>1.5</v>
      </c>
      <c r="F121" s="19">
        <v>1</v>
      </c>
      <c r="G121" s="4">
        <v>2018</v>
      </c>
      <c r="H121" s="7">
        <f t="shared" si="26"/>
        <v>360</v>
      </c>
      <c r="I121" s="7">
        <f t="shared" si="27"/>
        <v>240</v>
      </c>
      <c r="J121" s="8">
        <f>G121+(E121-1)</f>
        <v>2018.5</v>
      </c>
      <c r="K121" s="9" t="str">
        <f t="shared" si="28"/>
        <v>Total</v>
      </c>
      <c r="L121" s="7">
        <f t="shared" si="22"/>
        <v>360</v>
      </c>
      <c r="M121" s="27" t="s">
        <v>86</v>
      </c>
      <c r="N121" s="28" t="s">
        <v>88</v>
      </c>
      <c r="O121" s="28" t="s">
        <v>89</v>
      </c>
      <c r="P121" s="28" t="s">
        <v>87</v>
      </c>
      <c r="Q121" s="28" t="s">
        <v>90</v>
      </c>
      <c r="R121" s="28" t="s">
        <v>117</v>
      </c>
      <c r="S121" s="28" t="s">
        <v>118</v>
      </c>
      <c r="T121" s="28" t="s">
        <v>119</v>
      </c>
      <c r="U121" s="28" t="s">
        <v>96</v>
      </c>
      <c r="V121" s="28" t="s">
        <v>91</v>
      </c>
      <c r="W121" s="40" t="s">
        <v>105</v>
      </c>
      <c r="X121" s="28" t="s">
        <v>12</v>
      </c>
    </row>
    <row r="122" spans="1:25" s="2" customFormat="1" x14ac:dyDescent="0.25">
      <c r="A122" s="4" t="s">
        <v>69</v>
      </c>
      <c r="B122" s="4" t="s">
        <v>21</v>
      </c>
      <c r="C122" s="10">
        <v>3000</v>
      </c>
      <c r="D122" s="11">
        <v>1</v>
      </c>
      <c r="E122" s="12">
        <v>2.5</v>
      </c>
      <c r="F122" s="15">
        <v>1</v>
      </c>
      <c r="G122" s="4">
        <v>2016</v>
      </c>
      <c r="H122" s="7">
        <f t="shared" si="26"/>
        <v>3000</v>
      </c>
      <c r="I122" s="7">
        <f t="shared" si="27"/>
        <v>1200</v>
      </c>
      <c r="J122" s="8">
        <f>G122+(E122-1)</f>
        <v>2017.5</v>
      </c>
      <c r="K122" s="9" t="str">
        <f t="shared" si="28"/>
        <v>Integralizado</v>
      </c>
      <c r="L122" s="7">
        <f t="shared" si="22"/>
        <v>3000</v>
      </c>
      <c r="M122" s="30">
        <f>SUM(L117:L122)</f>
        <v>16434</v>
      </c>
      <c r="N122" s="28">
        <v>2</v>
      </c>
      <c r="O122" s="28">
        <v>0</v>
      </c>
      <c r="P122" s="28">
        <v>27</v>
      </c>
      <c r="Q122" s="28">
        <v>1</v>
      </c>
      <c r="R122" s="28">
        <f>N122+O122+P122+Q122</f>
        <v>30</v>
      </c>
      <c r="S122" s="28">
        <v>70</v>
      </c>
      <c r="T122" s="27">
        <f>S122-R122</f>
        <v>40</v>
      </c>
      <c r="U122" s="62">
        <v>9</v>
      </c>
      <c r="V122" s="28">
        <f>(N122*0.5)+O122+P122+Q122+U122</f>
        <v>38</v>
      </c>
      <c r="W122" s="29">
        <f>M122/V122</f>
        <v>432.4736842105263</v>
      </c>
      <c r="X122" s="68">
        <f>W122/40</f>
        <v>10.811842105263157</v>
      </c>
      <c r="Y122" s="66"/>
    </row>
    <row r="123" spans="1:25" s="2" customFormat="1" x14ac:dyDescent="0.25">
      <c r="A123" s="82"/>
      <c r="B123" s="82"/>
      <c r="C123" s="83"/>
      <c r="D123" s="84"/>
      <c r="E123" s="85"/>
      <c r="F123" s="90"/>
      <c r="G123" s="82"/>
      <c r="H123" s="87"/>
      <c r="I123" s="87"/>
      <c r="J123" s="88"/>
      <c r="K123" s="89"/>
      <c r="L123" s="87"/>
      <c r="M123" s="35"/>
      <c r="N123" s="77"/>
      <c r="O123" s="77"/>
      <c r="P123" s="77"/>
      <c r="Q123" s="77"/>
      <c r="R123" s="77"/>
      <c r="S123" s="77"/>
      <c r="T123" s="93" t="s">
        <v>128</v>
      </c>
      <c r="U123" s="76">
        <v>11</v>
      </c>
      <c r="V123" s="35"/>
      <c r="W123" s="41"/>
      <c r="X123" s="35"/>
    </row>
    <row r="124" spans="1:25" s="2" customFormat="1" x14ac:dyDescent="0.25">
      <c r="A124" s="4" t="s">
        <v>72</v>
      </c>
      <c r="B124" s="4" t="s">
        <v>21</v>
      </c>
      <c r="C124" s="10">
        <v>3100</v>
      </c>
      <c r="D124" s="11">
        <v>1.1000000000000001</v>
      </c>
      <c r="E124" s="12">
        <v>3</v>
      </c>
      <c r="F124" s="15">
        <v>1</v>
      </c>
      <c r="G124" s="4"/>
      <c r="H124" s="7">
        <f t="shared" ref="H124:H129" si="29">C124*D124</f>
        <v>3410.0000000000005</v>
      </c>
      <c r="I124" s="7">
        <f t="shared" ref="I124:I129" si="30">H124/E124</f>
        <v>1136.6666666666667</v>
      </c>
      <c r="J124" s="8"/>
      <c r="K124" s="9" t="str">
        <f t="shared" ref="K124:K129" si="31">IF(J124&lt;=2018,"Integralizado",IF(AND((J124&gt;2018),(J124&lt;=2018+2)),"Total",E124-(J124-2020)))</f>
        <v>Integralizado</v>
      </c>
      <c r="L124" s="7">
        <f t="shared" si="22"/>
        <v>3410.0000000000005</v>
      </c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41"/>
      <c r="X124" s="35"/>
    </row>
    <row r="125" spans="1:25" s="2" customFormat="1" x14ac:dyDescent="0.25">
      <c r="A125" s="4" t="s">
        <v>72</v>
      </c>
      <c r="B125" s="4" t="s">
        <v>73</v>
      </c>
      <c r="C125" s="10">
        <v>3200</v>
      </c>
      <c r="D125" s="11">
        <v>1.27</v>
      </c>
      <c r="E125" s="12">
        <v>3</v>
      </c>
      <c r="F125" s="15">
        <v>1</v>
      </c>
      <c r="G125" s="4"/>
      <c r="H125" s="7">
        <f t="shared" si="29"/>
        <v>4064</v>
      </c>
      <c r="I125" s="7">
        <f t="shared" si="30"/>
        <v>1354.6666666666667</v>
      </c>
      <c r="J125" s="8"/>
      <c r="K125" s="9" t="str">
        <f t="shared" si="31"/>
        <v>Integralizado</v>
      </c>
      <c r="L125" s="7">
        <f t="shared" si="22"/>
        <v>4064</v>
      </c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41"/>
      <c r="X125" s="35"/>
    </row>
    <row r="126" spans="1:25" s="2" customFormat="1" x14ac:dyDescent="0.25">
      <c r="A126" s="4" t="s">
        <v>72</v>
      </c>
      <c r="B126" s="4" t="s">
        <v>18</v>
      </c>
      <c r="C126" s="10">
        <v>3200</v>
      </c>
      <c r="D126" s="11">
        <v>1.25</v>
      </c>
      <c r="E126" s="12">
        <v>3</v>
      </c>
      <c r="F126" s="15">
        <v>1</v>
      </c>
      <c r="G126" s="4"/>
      <c r="H126" s="7">
        <f t="shared" si="29"/>
        <v>4000</v>
      </c>
      <c r="I126" s="7">
        <f t="shared" si="30"/>
        <v>1333.3333333333333</v>
      </c>
      <c r="J126" s="8"/>
      <c r="K126" s="9" t="str">
        <f t="shared" si="31"/>
        <v>Integralizado</v>
      </c>
      <c r="L126" s="7">
        <f t="shared" si="22"/>
        <v>4000</v>
      </c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41"/>
      <c r="X126" s="35"/>
    </row>
    <row r="127" spans="1:25" s="2" customFormat="1" x14ac:dyDescent="0.25">
      <c r="A127" s="4" t="s">
        <v>72</v>
      </c>
      <c r="B127" s="4" t="s">
        <v>70</v>
      </c>
      <c r="C127" s="10">
        <v>1600</v>
      </c>
      <c r="D127" s="11">
        <v>1</v>
      </c>
      <c r="E127" s="12">
        <v>2.5</v>
      </c>
      <c r="F127" s="15">
        <v>1</v>
      </c>
      <c r="G127" s="4"/>
      <c r="H127" s="7">
        <f t="shared" si="29"/>
        <v>1600</v>
      </c>
      <c r="I127" s="7">
        <f t="shared" si="30"/>
        <v>640</v>
      </c>
      <c r="J127" s="8"/>
      <c r="K127" s="9" t="str">
        <f t="shared" si="31"/>
        <v>Integralizado</v>
      </c>
      <c r="L127" s="7">
        <f t="shared" si="22"/>
        <v>1600</v>
      </c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41"/>
      <c r="X127" s="35"/>
    </row>
    <row r="128" spans="1:25" s="2" customFormat="1" x14ac:dyDescent="0.25">
      <c r="A128" s="4" t="s">
        <v>72</v>
      </c>
      <c r="B128" s="4" t="s">
        <v>74</v>
      </c>
      <c r="C128" s="10">
        <v>1600</v>
      </c>
      <c r="D128" s="11">
        <v>1.1000000000000001</v>
      </c>
      <c r="E128" s="12">
        <v>2.5</v>
      </c>
      <c r="F128" s="15">
        <v>1</v>
      </c>
      <c r="G128" s="4"/>
      <c r="H128" s="7">
        <f t="shared" si="29"/>
        <v>1760.0000000000002</v>
      </c>
      <c r="I128" s="7">
        <f t="shared" si="30"/>
        <v>704.00000000000011</v>
      </c>
      <c r="J128" s="8"/>
      <c r="K128" s="9" t="str">
        <f t="shared" si="31"/>
        <v>Integralizado</v>
      </c>
      <c r="L128" s="7">
        <f t="shared" si="22"/>
        <v>1760.0000000000002</v>
      </c>
      <c r="M128" s="27" t="s">
        <v>86</v>
      </c>
      <c r="N128" s="28" t="s">
        <v>88</v>
      </c>
      <c r="O128" s="28" t="s">
        <v>89</v>
      </c>
      <c r="P128" s="28" t="s">
        <v>87</v>
      </c>
      <c r="Q128" s="28" t="s">
        <v>95</v>
      </c>
      <c r="R128" s="28" t="s">
        <v>117</v>
      </c>
      <c r="S128" s="28" t="s">
        <v>118</v>
      </c>
      <c r="T128" s="28" t="s">
        <v>119</v>
      </c>
      <c r="U128" s="28" t="s">
        <v>96</v>
      </c>
      <c r="V128" s="28" t="s">
        <v>91</v>
      </c>
      <c r="W128" s="40" t="s">
        <v>105</v>
      </c>
      <c r="X128" s="28" t="s">
        <v>12</v>
      </c>
    </row>
    <row r="129" spans="1:24" s="2" customFormat="1" x14ac:dyDescent="0.25">
      <c r="A129" s="4" t="s">
        <v>72</v>
      </c>
      <c r="B129" s="4" t="s">
        <v>57</v>
      </c>
      <c r="C129" s="10">
        <v>3000</v>
      </c>
      <c r="D129" s="11">
        <v>1.21</v>
      </c>
      <c r="E129" s="12">
        <v>4</v>
      </c>
      <c r="F129" s="15">
        <v>1</v>
      </c>
      <c r="G129" s="4"/>
      <c r="H129" s="7">
        <f t="shared" si="29"/>
        <v>3630</v>
      </c>
      <c r="I129" s="7">
        <f t="shared" si="30"/>
        <v>907.5</v>
      </c>
      <c r="J129" s="8"/>
      <c r="K129" s="9" t="str">
        <f t="shared" si="31"/>
        <v>Integralizado</v>
      </c>
      <c r="L129" s="7">
        <f t="shared" si="22"/>
        <v>3630</v>
      </c>
      <c r="M129" s="30">
        <f>SUM(L124:L129)</f>
        <v>18464</v>
      </c>
      <c r="N129" s="28">
        <v>0</v>
      </c>
      <c r="O129" s="28">
        <v>0</v>
      </c>
      <c r="P129" s="27">
        <v>38</v>
      </c>
      <c r="Q129" s="28">
        <v>0</v>
      </c>
      <c r="R129" s="28">
        <f>N129+O129+P129+Q129</f>
        <v>38</v>
      </c>
      <c r="S129" s="28">
        <v>70</v>
      </c>
      <c r="T129" s="27">
        <f>S129-R129</f>
        <v>32</v>
      </c>
      <c r="U129" s="62">
        <v>8</v>
      </c>
      <c r="V129" s="28">
        <f>(N129*0.5)+O129+P129+Q129+U129</f>
        <v>46</v>
      </c>
      <c r="W129" s="29">
        <f>M129/V129</f>
        <v>401.39130434782606</v>
      </c>
      <c r="X129" s="29">
        <f>W129/40</f>
        <v>10.034782608695652</v>
      </c>
    </row>
    <row r="130" spans="1:24" s="2" customFormat="1" x14ac:dyDescent="0.25">
      <c r="A130" s="82"/>
      <c r="B130" s="82"/>
      <c r="C130" s="83"/>
      <c r="D130" s="84"/>
      <c r="E130" s="85"/>
      <c r="F130" s="90"/>
      <c r="G130" s="82"/>
      <c r="H130" s="87"/>
      <c r="I130" s="87"/>
      <c r="J130" s="88"/>
      <c r="K130" s="89"/>
      <c r="L130" s="87"/>
      <c r="M130" s="77"/>
      <c r="N130" s="77"/>
      <c r="O130" s="77"/>
      <c r="P130" s="77"/>
      <c r="Q130" s="77"/>
      <c r="R130" s="77"/>
      <c r="S130" s="77"/>
      <c r="T130" s="93" t="s">
        <v>129</v>
      </c>
      <c r="U130" s="76">
        <v>7</v>
      </c>
      <c r="V130" s="61"/>
      <c r="W130" s="41"/>
      <c r="X130" s="35"/>
    </row>
    <row r="131" spans="1:24" s="2" customFormat="1" x14ac:dyDescent="0.25">
      <c r="A131" s="4" t="s">
        <v>75</v>
      </c>
      <c r="B131" s="4" t="s">
        <v>36</v>
      </c>
      <c r="C131" s="10">
        <v>3200</v>
      </c>
      <c r="D131" s="11">
        <v>1.3</v>
      </c>
      <c r="E131" s="12">
        <v>3</v>
      </c>
      <c r="F131" s="15">
        <v>2</v>
      </c>
      <c r="G131" s="4"/>
      <c r="H131" s="7">
        <f>C131*D131</f>
        <v>4160</v>
      </c>
      <c r="I131" s="7">
        <f>H131/E131</f>
        <v>1386.6666666666667</v>
      </c>
      <c r="J131" s="8"/>
      <c r="K131" s="9" t="str">
        <f>IF(J131&lt;=2018,"Integralizado",IF(AND((J131&gt;2018),(J131&lt;=2018+2)),"Total",E131-(J131-2020)))</f>
        <v>Integralizado</v>
      </c>
      <c r="L131" s="7">
        <f t="shared" si="22"/>
        <v>8320</v>
      </c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41"/>
      <c r="X131" s="35"/>
    </row>
    <row r="132" spans="1:24" s="2" customFormat="1" x14ac:dyDescent="0.25">
      <c r="A132" s="4" t="s">
        <v>75</v>
      </c>
      <c r="B132" s="4" t="s">
        <v>76</v>
      </c>
      <c r="C132" s="10">
        <v>800</v>
      </c>
      <c r="D132" s="11">
        <v>1.1499999999999999</v>
      </c>
      <c r="E132" s="12">
        <v>1.5</v>
      </c>
      <c r="F132" s="15">
        <v>1</v>
      </c>
      <c r="G132" s="4"/>
      <c r="H132" s="7">
        <f>C132*D132</f>
        <v>919.99999999999989</v>
      </c>
      <c r="I132" s="7">
        <f>H132/E132</f>
        <v>613.33333333333326</v>
      </c>
      <c r="J132" s="8"/>
      <c r="K132" s="9" t="str">
        <f>IF(J132&lt;=2018,"Integralizado",IF(AND((J132&gt;2018),(J132&lt;=2018+2)),"Total",E132-(J132-2020)))</f>
        <v>Integralizado</v>
      </c>
      <c r="L132" s="7">
        <f t="shared" si="22"/>
        <v>919.99999999999989</v>
      </c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41"/>
      <c r="X132" s="35"/>
    </row>
    <row r="133" spans="1:24" s="2" customFormat="1" x14ac:dyDescent="0.25">
      <c r="A133" s="4" t="s">
        <v>75</v>
      </c>
      <c r="B133" s="4" t="s">
        <v>77</v>
      </c>
      <c r="C133" s="10">
        <v>1600</v>
      </c>
      <c r="D133" s="11">
        <v>1.1499999999999999</v>
      </c>
      <c r="E133" s="12">
        <v>2.5</v>
      </c>
      <c r="F133" s="15">
        <v>1</v>
      </c>
      <c r="G133" s="4"/>
      <c r="H133" s="7">
        <f>C133*D133</f>
        <v>1839.9999999999998</v>
      </c>
      <c r="I133" s="7">
        <f>H133/E133</f>
        <v>735.99999999999989</v>
      </c>
      <c r="J133" s="8"/>
      <c r="K133" s="9" t="str">
        <f>IF(J133&lt;=2018,"Integralizado",IF(AND((J133&gt;2018),(J133&lt;=2018+2)),"Total",E133-(J133-2020)))</f>
        <v>Integralizado</v>
      </c>
      <c r="L133" s="7">
        <f t="shared" si="22"/>
        <v>1839.9999999999998</v>
      </c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41"/>
      <c r="X133" s="35"/>
    </row>
    <row r="134" spans="1:24" s="2" customFormat="1" x14ac:dyDescent="0.25">
      <c r="A134" s="4" t="s">
        <v>75</v>
      </c>
      <c r="B134" s="4" t="s">
        <v>78</v>
      </c>
      <c r="C134" s="10">
        <v>3600</v>
      </c>
      <c r="D134" s="11">
        <v>1.2</v>
      </c>
      <c r="E134" s="12">
        <v>5</v>
      </c>
      <c r="F134" s="15">
        <v>1</v>
      </c>
      <c r="G134" s="4">
        <v>2014</v>
      </c>
      <c r="H134" s="7">
        <f>C134*D134</f>
        <v>4320</v>
      </c>
      <c r="I134" s="7">
        <f>H134/E134</f>
        <v>864</v>
      </c>
      <c r="J134" s="8">
        <f>G134+(E134-1)</f>
        <v>2018</v>
      </c>
      <c r="K134" s="9" t="str">
        <f>IF(J134&lt;=2018,"Integralizado",IF(AND((J134&gt;2018),(J134&lt;=2018+2)),"Total",E134-(J134-2020)))</f>
        <v>Integralizado</v>
      </c>
      <c r="L134" s="7">
        <f t="shared" si="22"/>
        <v>4320</v>
      </c>
      <c r="M134" s="27" t="s">
        <v>86</v>
      </c>
      <c r="N134" s="28" t="s">
        <v>88</v>
      </c>
      <c r="O134" s="28" t="s">
        <v>89</v>
      </c>
      <c r="P134" s="28" t="s">
        <v>87</v>
      </c>
      <c r="Q134" s="28" t="s">
        <v>90</v>
      </c>
      <c r="R134" s="28" t="s">
        <v>117</v>
      </c>
      <c r="S134" s="28" t="s">
        <v>118</v>
      </c>
      <c r="T134" s="28" t="s">
        <v>119</v>
      </c>
      <c r="U134" s="28" t="s">
        <v>96</v>
      </c>
      <c r="V134" s="28" t="s">
        <v>91</v>
      </c>
      <c r="W134" s="40" t="s">
        <v>105</v>
      </c>
      <c r="X134" s="28" t="s">
        <v>12</v>
      </c>
    </row>
    <row r="135" spans="1:24" s="2" customFormat="1" x14ac:dyDescent="0.25">
      <c r="A135" s="4" t="s">
        <v>75</v>
      </c>
      <c r="B135" s="4" t="s">
        <v>67</v>
      </c>
      <c r="C135" s="10">
        <v>3600</v>
      </c>
      <c r="D135" s="11">
        <v>1.1399999999999999</v>
      </c>
      <c r="E135" s="12">
        <v>5</v>
      </c>
      <c r="F135" s="15">
        <v>1</v>
      </c>
      <c r="G135" s="4">
        <v>2014</v>
      </c>
      <c r="H135" s="7">
        <f>C135*D135</f>
        <v>4104</v>
      </c>
      <c r="I135" s="7">
        <f>H135/E135</f>
        <v>820.8</v>
      </c>
      <c r="J135" s="8">
        <f>G135+(E135-1)</f>
        <v>2018</v>
      </c>
      <c r="K135" s="9" t="str">
        <f>IF(J135&lt;=2018,"Integralizado",IF(AND((J135&gt;2018),(J135&lt;=2018+2)),"Total",E135-(J135-2020)))</f>
        <v>Integralizado</v>
      </c>
      <c r="L135" s="7">
        <f t="shared" si="22"/>
        <v>4104</v>
      </c>
      <c r="M135" s="30">
        <f>SUM(L131:L135)</f>
        <v>19504</v>
      </c>
      <c r="N135" s="28">
        <v>1</v>
      </c>
      <c r="O135" s="28">
        <v>0</v>
      </c>
      <c r="P135" s="27">
        <v>46</v>
      </c>
      <c r="Q135" s="28">
        <v>1</v>
      </c>
      <c r="R135" s="28">
        <f>N135+O135+P135+Q135</f>
        <v>48</v>
      </c>
      <c r="S135" s="28">
        <v>70</v>
      </c>
      <c r="T135" s="27">
        <f>S135-R135</f>
        <v>22</v>
      </c>
      <c r="U135" s="27">
        <v>0</v>
      </c>
      <c r="V135" s="28">
        <f>(N135*0.5)+O135+P135+Q135+U135</f>
        <v>47.5</v>
      </c>
      <c r="W135" s="29">
        <f>M135/V135</f>
        <v>410.61052631578946</v>
      </c>
      <c r="X135" s="29">
        <f>W135/40</f>
        <v>10.265263157894736</v>
      </c>
    </row>
    <row r="136" spans="1:24" s="2" customFormat="1" x14ac:dyDescent="0.25">
      <c r="A136" s="82"/>
      <c r="B136" s="82"/>
      <c r="C136" s="83"/>
      <c r="D136" s="84"/>
      <c r="E136" s="85"/>
      <c r="F136" s="90"/>
      <c r="G136" s="82"/>
      <c r="H136" s="87"/>
      <c r="I136" s="87"/>
      <c r="J136" s="88"/>
      <c r="K136" s="89"/>
      <c r="L136" s="87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41"/>
      <c r="X136" s="35"/>
    </row>
    <row r="137" spans="1:24" s="2" customFormat="1" x14ac:dyDescent="0.25">
      <c r="A137" s="4" t="s">
        <v>79</v>
      </c>
      <c r="B137" s="4" t="s">
        <v>17</v>
      </c>
      <c r="C137" s="10">
        <v>3200</v>
      </c>
      <c r="D137" s="11">
        <v>1.2</v>
      </c>
      <c r="E137" s="12">
        <v>3</v>
      </c>
      <c r="F137" s="15">
        <v>2</v>
      </c>
      <c r="G137" s="4"/>
      <c r="H137" s="7">
        <f t="shared" ref="H137:H146" si="32">C137*D137</f>
        <v>3840</v>
      </c>
      <c r="I137" s="7">
        <f t="shared" ref="I137:I146" si="33">H137/E137</f>
        <v>1280</v>
      </c>
      <c r="J137" s="8"/>
      <c r="K137" s="9" t="str">
        <f t="shared" ref="K137:K146" si="34">IF(J137&lt;=2018,"Integralizado",IF(AND((J137&gt;2018),(J137&lt;=2018+2)),"Total",E137-(J137-2020)))</f>
        <v>Integralizado</v>
      </c>
      <c r="L137" s="7">
        <f t="shared" si="22"/>
        <v>7680</v>
      </c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41"/>
      <c r="X137" s="35"/>
    </row>
    <row r="138" spans="1:24" s="2" customFormat="1" x14ac:dyDescent="0.25">
      <c r="A138" s="4" t="s">
        <v>79</v>
      </c>
      <c r="B138" s="4" t="s">
        <v>80</v>
      </c>
      <c r="C138" s="10">
        <v>3100</v>
      </c>
      <c r="D138" s="11">
        <v>1.25</v>
      </c>
      <c r="E138" s="12">
        <v>3</v>
      </c>
      <c r="F138" s="15">
        <v>2</v>
      </c>
      <c r="G138" s="4"/>
      <c r="H138" s="7">
        <f t="shared" si="32"/>
        <v>3875</v>
      </c>
      <c r="I138" s="7">
        <f t="shared" si="33"/>
        <v>1291.6666666666667</v>
      </c>
      <c r="J138" s="8"/>
      <c r="K138" s="9" t="str">
        <f t="shared" si="34"/>
        <v>Integralizado</v>
      </c>
      <c r="L138" s="7">
        <f t="shared" si="22"/>
        <v>7750</v>
      </c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41"/>
      <c r="X138" s="35"/>
    </row>
    <row r="139" spans="1:24" s="2" customFormat="1" x14ac:dyDescent="0.25">
      <c r="A139" s="4" t="s">
        <v>79</v>
      </c>
      <c r="B139" s="4" t="s">
        <v>81</v>
      </c>
      <c r="C139" s="10">
        <v>3200</v>
      </c>
      <c r="D139" s="11">
        <v>1.08</v>
      </c>
      <c r="E139" s="12">
        <v>3</v>
      </c>
      <c r="F139" s="15">
        <v>2</v>
      </c>
      <c r="G139" s="4"/>
      <c r="H139" s="7">
        <f t="shared" si="32"/>
        <v>3456</v>
      </c>
      <c r="I139" s="7">
        <f t="shared" si="33"/>
        <v>1152</v>
      </c>
      <c r="J139" s="8"/>
      <c r="K139" s="9" t="str">
        <f t="shared" si="34"/>
        <v>Integralizado</v>
      </c>
      <c r="L139" s="7">
        <f t="shared" si="22"/>
        <v>6912</v>
      </c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41"/>
      <c r="X139" s="35"/>
    </row>
    <row r="140" spans="1:24" s="2" customFormat="1" x14ac:dyDescent="0.25">
      <c r="A140" s="4" t="s">
        <v>79</v>
      </c>
      <c r="B140" s="4" t="s">
        <v>82</v>
      </c>
      <c r="C140" s="10">
        <v>1200</v>
      </c>
      <c r="D140" s="11">
        <v>1.2</v>
      </c>
      <c r="E140" s="12">
        <v>2</v>
      </c>
      <c r="F140" s="15">
        <v>1</v>
      </c>
      <c r="G140" s="4">
        <v>2018</v>
      </c>
      <c r="H140" s="7">
        <f t="shared" si="32"/>
        <v>1440</v>
      </c>
      <c r="I140" s="7">
        <f t="shared" si="33"/>
        <v>720</v>
      </c>
      <c r="J140" s="8">
        <f>G140+(E140-1)</f>
        <v>2019</v>
      </c>
      <c r="K140" s="9" t="str">
        <f t="shared" si="34"/>
        <v>Total</v>
      </c>
      <c r="L140" s="7">
        <f t="shared" si="22"/>
        <v>1440</v>
      </c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41"/>
      <c r="X140" s="35"/>
    </row>
    <row r="141" spans="1:24" s="2" customFormat="1" x14ac:dyDescent="0.25">
      <c r="A141" s="4" t="s">
        <v>79</v>
      </c>
      <c r="B141" s="4" t="s">
        <v>22</v>
      </c>
      <c r="C141" s="10">
        <v>3600</v>
      </c>
      <c r="D141" s="16">
        <v>1.1000000000000001</v>
      </c>
      <c r="E141" s="12">
        <v>5</v>
      </c>
      <c r="F141" s="15">
        <v>1</v>
      </c>
      <c r="G141" s="4"/>
      <c r="H141" s="7">
        <f t="shared" si="32"/>
        <v>3960.0000000000005</v>
      </c>
      <c r="I141" s="7">
        <f t="shared" si="33"/>
        <v>792.00000000000011</v>
      </c>
      <c r="J141" s="8"/>
      <c r="K141" s="9" t="str">
        <f t="shared" si="34"/>
        <v>Integralizado</v>
      </c>
      <c r="L141" s="7">
        <f t="shared" si="22"/>
        <v>3960.0000000000005</v>
      </c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41"/>
      <c r="X141" s="35"/>
    </row>
    <row r="142" spans="1:24" s="2" customFormat="1" x14ac:dyDescent="0.25">
      <c r="A142" s="4" t="s">
        <v>79</v>
      </c>
      <c r="B142" s="4" t="s">
        <v>57</v>
      </c>
      <c r="C142" s="10">
        <v>3000</v>
      </c>
      <c r="D142" s="11">
        <v>1.21</v>
      </c>
      <c r="E142" s="12">
        <v>4</v>
      </c>
      <c r="F142" s="15">
        <v>1</v>
      </c>
      <c r="G142" s="4"/>
      <c r="H142" s="7">
        <f t="shared" si="32"/>
        <v>3630</v>
      </c>
      <c r="I142" s="7">
        <f t="shared" si="33"/>
        <v>907.5</v>
      </c>
      <c r="J142" s="8"/>
      <c r="K142" s="9" t="str">
        <f t="shared" si="34"/>
        <v>Integralizado</v>
      </c>
      <c r="L142" s="7">
        <f t="shared" si="22"/>
        <v>3630</v>
      </c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41"/>
      <c r="X142" s="35"/>
    </row>
    <row r="143" spans="1:24" s="2" customFormat="1" x14ac:dyDescent="0.25">
      <c r="A143" s="4" t="s">
        <v>79</v>
      </c>
      <c r="B143" s="4" t="s">
        <v>83</v>
      </c>
      <c r="C143" s="10">
        <v>3600</v>
      </c>
      <c r="D143" s="11">
        <v>1.1499999999999999</v>
      </c>
      <c r="E143" s="12">
        <v>5</v>
      </c>
      <c r="F143" s="15">
        <v>1</v>
      </c>
      <c r="G143" s="4">
        <v>2015</v>
      </c>
      <c r="H143" s="7">
        <f t="shared" si="32"/>
        <v>4140</v>
      </c>
      <c r="I143" s="7">
        <f t="shared" si="33"/>
        <v>828</v>
      </c>
      <c r="J143" s="8">
        <f>G143+(E143-1)</f>
        <v>2019</v>
      </c>
      <c r="K143" s="9" t="str">
        <f t="shared" si="34"/>
        <v>Total</v>
      </c>
      <c r="L143" s="7">
        <f t="shared" si="22"/>
        <v>4140</v>
      </c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41"/>
      <c r="X143" s="35"/>
    </row>
    <row r="144" spans="1:24" s="2" customFormat="1" x14ac:dyDescent="0.25">
      <c r="A144" s="4" t="s">
        <v>79</v>
      </c>
      <c r="B144" s="4" t="s">
        <v>44</v>
      </c>
      <c r="C144" s="10">
        <v>3200</v>
      </c>
      <c r="D144" s="11">
        <v>1.08</v>
      </c>
      <c r="E144" s="12">
        <v>4</v>
      </c>
      <c r="F144" s="15">
        <v>1</v>
      </c>
      <c r="G144" s="4"/>
      <c r="H144" s="7">
        <f t="shared" si="32"/>
        <v>3456</v>
      </c>
      <c r="I144" s="7">
        <f t="shared" si="33"/>
        <v>864</v>
      </c>
      <c r="J144" s="8"/>
      <c r="K144" s="9" t="str">
        <f t="shared" si="34"/>
        <v>Integralizado</v>
      </c>
      <c r="L144" s="7">
        <f t="shared" si="22"/>
        <v>3456</v>
      </c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41"/>
      <c r="X144" s="35"/>
    </row>
    <row r="145" spans="1:24" s="2" customFormat="1" x14ac:dyDescent="0.25">
      <c r="A145" s="4" t="s">
        <v>79</v>
      </c>
      <c r="B145" s="4" t="s">
        <v>84</v>
      </c>
      <c r="C145" s="10">
        <v>360</v>
      </c>
      <c r="D145" s="11">
        <v>1</v>
      </c>
      <c r="E145" s="12">
        <v>1.5</v>
      </c>
      <c r="F145" s="15">
        <v>1</v>
      </c>
      <c r="G145" s="4"/>
      <c r="H145" s="7">
        <f t="shared" si="32"/>
        <v>360</v>
      </c>
      <c r="I145" s="7">
        <f t="shared" si="33"/>
        <v>240</v>
      </c>
      <c r="J145" s="8"/>
      <c r="K145" s="9" t="str">
        <f t="shared" si="34"/>
        <v>Integralizado</v>
      </c>
      <c r="L145" s="7">
        <f t="shared" si="22"/>
        <v>360</v>
      </c>
      <c r="M145" s="27" t="s">
        <v>86</v>
      </c>
      <c r="N145" s="28" t="s">
        <v>88</v>
      </c>
      <c r="O145" s="28" t="s">
        <v>89</v>
      </c>
      <c r="P145" s="28" t="s">
        <v>87</v>
      </c>
      <c r="Q145" s="28" t="s">
        <v>90</v>
      </c>
      <c r="R145" s="28" t="s">
        <v>117</v>
      </c>
      <c r="S145" s="28" t="s">
        <v>118</v>
      </c>
      <c r="T145" s="28" t="s">
        <v>119</v>
      </c>
      <c r="U145" s="28" t="s">
        <v>96</v>
      </c>
      <c r="V145" s="28" t="s">
        <v>91</v>
      </c>
      <c r="W145" s="40" t="s">
        <v>105</v>
      </c>
      <c r="X145" s="28" t="s">
        <v>12</v>
      </c>
    </row>
    <row r="146" spans="1:24" s="2" customFormat="1" x14ac:dyDescent="0.25">
      <c r="A146" s="4" t="s">
        <v>79</v>
      </c>
      <c r="B146" s="4" t="s">
        <v>21</v>
      </c>
      <c r="C146" s="10">
        <v>3000</v>
      </c>
      <c r="D146" s="11">
        <v>1</v>
      </c>
      <c r="E146" s="12">
        <v>2.5</v>
      </c>
      <c r="F146" s="15">
        <v>1</v>
      </c>
      <c r="G146" s="4">
        <v>2018</v>
      </c>
      <c r="H146" s="7">
        <f t="shared" si="32"/>
        <v>3000</v>
      </c>
      <c r="I146" s="7">
        <f t="shared" si="33"/>
        <v>1200</v>
      </c>
      <c r="J146" s="8">
        <f>G146+(E146-1)</f>
        <v>2019.5</v>
      </c>
      <c r="K146" s="9" t="str">
        <f t="shared" si="34"/>
        <v>Total</v>
      </c>
      <c r="L146" s="7">
        <f t="shared" si="22"/>
        <v>3000</v>
      </c>
      <c r="M146" s="30">
        <f>SUM(L137:L146)</f>
        <v>42328</v>
      </c>
      <c r="N146" s="28">
        <v>0</v>
      </c>
      <c r="O146" s="28">
        <v>0</v>
      </c>
      <c r="P146" s="27">
        <v>83</v>
      </c>
      <c r="Q146" s="28">
        <v>1</v>
      </c>
      <c r="R146" s="28">
        <f>N146+O146+P146+Q146</f>
        <v>84</v>
      </c>
      <c r="S146" s="28">
        <v>90</v>
      </c>
      <c r="T146" s="27">
        <f>S146-R146</f>
        <v>6</v>
      </c>
      <c r="U146" s="27">
        <v>6</v>
      </c>
      <c r="V146" s="28">
        <f>(N146*0.5)+O146+P146+Q146+U146</f>
        <v>90</v>
      </c>
      <c r="W146" s="29">
        <f>M146/V146</f>
        <v>470.31111111111113</v>
      </c>
      <c r="X146" s="29">
        <f>W146/40</f>
        <v>11.757777777777779</v>
      </c>
    </row>
    <row r="147" spans="1:24" x14ac:dyDescent="0.25">
      <c r="N147" s="35"/>
      <c r="O147" s="35"/>
      <c r="P147" s="35"/>
      <c r="Q147" s="35"/>
      <c r="T147" s="39"/>
      <c r="U147" s="35"/>
    </row>
  </sheetData>
  <sheetProtection password="B874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21"/>
  <sheetViews>
    <sheetView zoomScale="90" zoomScaleNormal="90" workbookViewId="0">
      <selection activeCell="H16" sqref="H16"/>
    </sheetView>
  </sheetViews>
  <sheetFormatPr defaultRowHeight="15" x14ac:dyDescent="0.25"/>
  <cols>
    <col min="1" max="1" width="3.85546875" customWidth="1"/>
    <col min="2" max="2" width="15.7109375" customWidth="1"/>
    <col min="3" max="3" width="18.140625" customWidth="1"/>
    <col min="4" max="4" width="30.7109375" customWidth="1"/>
  </cols>
  <sheetData>
    <row r="1" spans="2:4" ht="15" customHeight="1" x14ac:dyDescent="0.3">
      <c r="B1" s="94" t="s">
        <v>130</v>
      </c>
      <c r="C1" s="94"/>
      <c r="D1" s="94"/>
    </row>
    <row r="2" spans="2:4" ht="15.75" thickBot="1" x14ac:dyDescent="0.3">
      <c r="B2" s="95" t="s">
        <v>131</v>
      </c>
      <c r="C2" s="95"/>
      <c r="D2" s="95"/>
    </row>
    <row r="3" spans="2:4" ht="15.75" thickBot="1" x14ac:dyDescent="0.3">
      <c r="B3" s="50" t="s">
        <v>5</v>
      </c>
      <c r="C3" s="51" t="s">
        <v>105</v>
      </c>
      <c r="D3" s="52" t="s">
        <v>12</v>
      </c>
    </row>
    <row r="4" spans="2:4" x14ac:dyDescent="0.25">
      <c r="B4" s="48" t="s">
        <v>52</v>
      </c>
      <c r="C4" s="49">
        <f>'IFMG Completa 16 05'!W81</f>
        <v>691.4</v>
      </c>
      <c r="D4" s="63">
        <f>'IFMG Completa 16 05'!X81</f>
        <v>17.285</v>
      </c>
    </row>
    <row r="5" spans="2:4" x14ac:dyDescent="0.25">
      <c r="B5" s="44" t="s">
        <v>133</v>
      </c>
      <c r="C5" s="43">
        <f>'IFMG Completa 16 05'!W45</f>
        <v>558.79999999999995</v>
      </c>
      <c r="D5" s="64">
        <f>'IFMG Completa 16 05'!X45</f>
        <v>13.969999999999999</v>
      </c>
    </row>
    <row r="6" spans="2:4" x14ac:dyDescent="0.25">
      <c r="B6" s="45" t="s">
        <v>68</v>
      </c>
      <c r="C6" s="43">
        <f>'IFMG Completa 16 05'!W115</f>
        <v>506</v>
      </c>
      <c r="D6" s="64">
        <f>'IFMG Completa 16 05'!X115</f>
        <v>12.65</v>
      </c>
    </row>
    <row r="7" spans="2:4" x14ac:dyDescent="0.25">
      <c r="B7" s="44" t="s">
        <v>35</v>
      </c>
      <c r="C7" s="43">
        <f>'IFMG Completa 16 05'!W40</f>
        <v>471.2</v>
      </c>
      <c r="D7" s="64">
        <f>'IFMG Completa 16 05'!X40</f>
        <v>11.78</v>
      </c>
    </row>
    <row r="8" spans="2:4" x14ac:dyDescent="0.25">
      <c r="B8" s="44" t="s">
        <v>94</v>
      </c>
      <c r="C8" s="43">
        <f>'IFMG Completa 16 05'!W146</f>
        <v>470.31111111111113</v>
      </c>
      <c r="D8" s="64">
        <f>'IFMG Completa 16 05'!X146</f>
        <v>11.757777777777779</v>
      </c>
    </row>
    <row r="9" spans="2:4" x14ac:dyDescent="0.25">
      <c r="B9" s="44" t="s">
        <v>92</v>
      </c>
      <c r="C9" s="43">
        <f>'IFMG Completa 16 05'!W122</f>
        <v>432.4736842105263</v>
      </c>
      <c r="D9" s="64">
        <f>'IFMG Completa 16 05'!X122</f>
        <v>10.811842105263157</v>
      </c>
    </row>
    <row r="10" spans="2:4" x14ac:dyDescent="0.25">
      <c r="B10" s="44" t="s">
        <v>97</v>
      </c>
      <c r="C10" s="43">
        <f>'IFMG Completa 16 05'!W72</f>
        <v>432.17297297297296</v>
      </c>
      <c r="D10" s="64">
        <f>'IFMG Completa 16 05'!X72</f>
        <v>10.804324324324323</v>
      </c>
    </row>
    <row r="11" spans="2:4" x14ac:dyDescent="0.25">
      <c r="B11" s="44" t="s">
        <v>13</v>
      </c>
      <c r="C11" s="43">
        <f>'IFMG Completa 16 05'!W24</f>
        <v>428.18904109589039</v>
      </c>
      <c r="D11" s="64">
        <f>'IFMG Completa 16 05'!X24</f>
        <v>10.70472602739726</v>
      </c>
    </row>
    <row r="12" spans="2:4" x14ac:dyDescent="0.25">
      <c r="B12" s="44" t="s">
        <v>93</v>
      </c>
      <c r="C12" s="43">
        <f>'IFMG Completa 16 05'!W135</f>
        <v>410.61052631578946</v>
      </c>
      <c r="D12" s="64">
        <f>'IFMG Completa 16 05'!X135</f>
        <v>10.265263157894736</v>
      </c>
    </row>
    <row r="13" spans="2:4" x14ac:dyDescent="0.25">
      <c r="B13" s="44" t="s">
        <v>54</v>
      </c>
      <c r="C13" s="43">
        <f>'IFMG Completa 16 05'!W90</f>
        <v>404.90225563909775</v>
      </c>
      <c r="D13" s="64">
        <f>'IFMG Completa 16 05'!X90</f>
        <v>10.122556390977444</v>
      </c>
    </row>
    <row r="14" spans="2:4" x14ac:dyDescent="0.25">
      <c r="B14" s="44" t="s">
        <v>72</v>
      </c>
      <c r="C14" s="43">
        <f>'IFMG Completa 16 05'!W129</f>
        <v>401.39130434782606</v>
      </c>
      <c r="D14" s="64">
        <f>'IFMG Completa 16 05'!X129</f>
        <v>10.034782608695652</v>
      </c>
    </row>
    <row r="15" spans="2:4" x14ac:dyDescent="0.25">
      <c r="B15" s="44" t="s">
        <v>51</v>
      </c>
      <c r="C15" s="43">
        <f>'IFMG Completa 16 05'!W77</f>
        <v>386.04</v>
      </c>
      <c r="D15" s="64">
        <f>'IFMG Completa 16 05'!X77</f>
        <v>9.6509999999999998</v>
      </c>
    </row>
    <row r="16" spans="2:4" x14ac:dyDescent="0.25">
      <c r="B16" s="44" t="s">
        <v>40</v>
      </c>
      <c r="C16" s="43">
        <f>'IFMG Completa 16 05'!W54</f>
        <v>385.8</v>
      </c>
      <c r="D16" s="64">
        <f>'IFMG Completa 16 05'!X54</f>
        <v>9.6449999999999996</v>
      </c>
    </row>
    <row r="17" spans="2:4" x14ac:dyDescent="0.25">
      <c r="B17" s="44" t="s">
        <v>6</v>
      </c>
      <c r="C17" s="43">
        <f>'IFMG Completa 16 05'!W30</f>
        <v>362.31578947368422</v>
      </c>
      <c r="D17" s="64">
        <f>'IFMG Completa 16 05'!X30</f>
        <v>9.0578947368421048</v>
      </c>
    </row>
    <row r="18" spans="2:4" x14ac:dyDescent="0.25">
      <c r="B18" s="44" t="s">
        <v>132</v>
      </c>
      <c r="C18" s="43">
        <f>'IFMG Completa 16 05'!W63</f>
        <v>351.52293577981652</v>
      </c>
      <c r="D18" s="64">
        <f>'IFMG Completa 16 05'!X63</f>
        <v>8.788073394495413</v>
      </c>
    </row>
    <row r="19" spans="2:4" x14ac:dyDescent="0.25">
      <c r="B19" s="44" t="s">
        <v>60</v>
      </c>
      <c r="C19" s="43">
        <f>'IFMG Completa 16 05'!W107</f>
        <v>320.8901734104046</v>
      </c>
      <c r="D19" s="64">
        <f>'IFMG Completa 16 05'!X107</f>
        <v>8.022254335260115</v>
      </c>
    </row>
    <row r="20" spans="2:4" x14ac:dyDescent="0.25">
      <c r="B20" s="44" t="s">
        <v>14</v>
      </c>
      <c r="C20" s="43">
        <f>'IFMG Completa 16 05'!W6</f>
        <v>302.39999999999998</v>
      </c>
      <c r="D20" s="64">
        <f>'IFMG Completa 16 05'!X6</f>
        <v>7.56</v>
      </c>
    </row>
    <row r="21" spans="2:4" ht="15.75" thickBot="1" x14ac:dyDescent="0.3">
      <c r="B21" s="46" t="s">
        <v>66</v>
      </c>
      <c r="C21" s="47">
        <f>'IFMG Completa 16 05'!W110</f>
        <v>283.2</v>
      </c>
      <c r="D21" s="65">
        <f>'IFMG Completa 16 05'!X110</f>
        <v>7.08</v>
      </c>
    </row>
  </sheetData>
  <sheetProtection password="B874" sheet="1" objects="1" scenarios="1"/>
  <sortState ref="B3:D21">
    <sortCondition descending="1" ref="C3:C21"/>
  </sortState>
  <mergeCells count="2">
    <mergeCell ref="B1:D1"/>
    <mergeCell ref="B2:D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2"/>
  <sheetViews>
    <sheetView tabSelected="1" workbookViewId="0">
      <selection activeCell="C8" sqref="C8"/>
    </sheetView>
  </sheetViews>
  <sheetFormatPr defaultRowHeight="15" x14ac:dyDescent="0.25"/>
  <cols>
    <col min="1" max="1" width="3.28515625" customWidth="1"/>
    <col min="2" max="2" width="21" bestFit="1" customWidth="1"/>
    <col min="3" max="3" width="22.85546875" bestFit="1" customWidth="1"/>
  </cols>
  <sheetData>
    <row r="1" spans="2:3" ht="15.75" thickBot="1" x14ac:dyDescent="0.3">
      <c r="B1" s="92" t="s">
        <v>134</v>
      </c>
    </row>
    <row r="2" spans="2:3" ht="15.75" thickBot="1" x14ac:dyDescent="0.3">
      <c r="B2" s="57" t="s">
        <v>115</v>
      </c>
      <c r="C2" s="58" t="s">
        <v>106</v>
      </c>
    </row>
    <row r="3" spans="2:3" x14ac:dyDescent="0.25">
      <c r="B3" s="59">
        <v>1</v>
      </c>
      <c r="C3" s="60" t="s">
        <v>107</v>
      </c>
    </row>
    <row r="4" spans="2:3" x14ac:dyDescent="0.25">
      <c r="B4" s="53">
        <v>2</v>
      </c>
      <c r="C4" s="54" t="s">
        <v>108</v>
      </c>
    </row>
    <row r="5" spans="2:3" x14ac:dyDescent="0.25">
      <c r="B5" s="53">
        <v>3</v>
      </c>
      <c r="C5" s="54" t="s">
        <v>108</v>
      </c>
    </row>
    <row r="6" spans="2:3" x14ac:dyDescent="0.25">
      <c r="B6" s="53">
        <v>4</v>
      </c>
      <c r="C6" s="54" t="s">
        <v>108</v>
      </c>
    </row>
    <row r="7" spans="2:3" x14ac:dyDescent="0.25">
      <c r="B7" s="53">
        <v>5</v>
      </c>
      <c r="C7" s="54" t="s">
        <v>108</v>
      </c>
    </row>
    <row r="8" spans="2:3" x14ac:dyDescent="0.25">
      <c r="B8" s="53">
        <v>6</v>
      </c>
      <c r="C8" s="54" t="s">
        <v>110</v>
      </c>
    </row>
    <row r="9" spans="2:3" x14ac:dyDescent="0.25">
      <c r="B9" s="53">
        <v>7</v>
      </c>
      <c r="C9" s="54" t="s">
        <v>113</v>
      </c>
    </row>
    <row r="10" spans="2:3" x14ac:dyDescent="0.25">
      <c r="B10" s="53">
        <v>8</v>
      </c>
      <c r="C10" s="54" t="s">
        <v>108</v>
      </c>
    </row>
    <row r="11" spans="2:3" x14ac:dyDescent="0.25">
      <c r="B11" s="53">
        <v>9</v>
      </c>
      <c r="C11" s="54" t="s">
        <v>110</v>
      </c>
    </row>
    <row r="12" spans="2:3" x14ac:dyDescent="0.25">
      <c r="B12" s="53">
        <v>10</v>
      </c>
      <c r="C12" s="54" t="s">
        <v>113</v>
      </c>
    </row>
    <row r="13" spans="2:3" x14ac:dyDescent="0.25">
      <c r="B13" s="53">
        <v>11</v>
      </c>
      <c r="C13" s="54" t="s">
        <v>110</v>
      </c>
    </row>
    <row r="14" spans="2:3" x14ac:dyDescent="0.25">
      <c r="B14" s="53">
        <v>12</v>
      </c>
      <c r="C14" s="54" t="s">
        <v>110</v>
      </c>
    </row>
    <row r="15" spans="2:3" x14ac:dyDescent="0.25">
      <c r="B15" s="53">
        <v>13</v>
      </c>
      <c r="C15" s="54" t="s">
        <v>109</v>
      </c>
    </row>
    <row r="16" spans="2:3" x14ac:dyDescent="0.25">
      <c r="B16" s="53">
        <v>14</v>
      </c>
      <c r="C16" s="54" t="s">
        <v>113</v>
      </c>
    </row>
    <row r="17" spans="2:3" x14ac:dyDescent="0.25">
      <c r="B17" s="53">
        <v>15</v>
      </c>
      <c r="C17" s="54" t="s">
        <v>108</v>
      </c>
    </row>
    <row r="18" spans="2:3" x14ac:dyDescent="0.25">
      <c r="B18" s="53">
        <v>16</v>
      </c>
      <c r="C18" s="54" t="s">
        <v>110</v>
      </c>
    </row>
    <row r="19" spans="2:3" x14ac:dyDescent="0.25">
      <c r="B19" s="53">
        <v>17</v>
      </c>
      <c r="C19" s="54" t="s">
        <v>113</v>
      </c>
    </row>
    <row r="20" spans="2:3" x14ac:dyDescent="0.25">
      <c r="B20" s="53">
        <v>18</v>
      </c>
      <c r="C20" s="54" t="s">
        <v>110</v>
      </c>
    </row>
    <row r="21" spans="2:3" x14ac:dyDescent="0.25">
      <c r="B21" s="53">
        <v>19</v>
      </c>
      <c r="C21" s="54" t="s">
        <v>109</v>
      </c>
    </row>
    <row r="22" spans="2:3" x14ac:dyDescent="0.25">
      <c r="B22" s="53">
        <v>20</v>
      </c>
      <c r="C22" s="54" t="s">
        <v>108</v>
      </c>
    </row>
    <row r="23" spans="2:3" x14ac:dyDescent="0.25">
      <c r="B23" s="53">
        <v>21</v>
      </c>
      <c r="C23" s="54" t="s">
        <v>111</v>
      </c>
    </row>
    <row r="24" spans="2:3" x14ac:dyDescent="0.25">
      <c r="B24" s="53">
        <v>22</v>
      </c>
      <c r="C24" s="54" t="s">
        <v>109</v>
      </c>
    </row>
    <row r="25" spans="2:3" x14ac:dyDescent="0.25">
      <c r="B25" s="53">
        <v>23</v>
      </c>
      <c r="C25" s="54" t="s">
        <v>111</v>
      </c>
    </row>
    <row r="26" spans="2:3" x14ac:dyDescent="0.25">
      <c r="B26" s="53">
        <v>24</v>
      </c>
      <c r="C26" s="54" t="s">
        <v>108</v>
      </c>
    </row>
    <row r="27" spans="2:3" x14ac:dyDescent="0.25">
      <c r="B27" s="53">
        <v>25</v>
      </c>
      <c r="C27" s="54" t="s">
        <v>111</v>
      </c>
    </row>
    <row r="28" spans="2:3" x14ac:dyDescent="0.25">
      <c r="B28" s="53">
        <v>26</v>
      </c>
      <c r="C28" s="54" t="s">
        <v>112</v>
      </c>
    </row>
    <row r="29" spans="2:3" x14ac:dyDescent="0.25">
      <c r="B29" s="53">
        <v>27</v>
      </c>
      <c r="C29" s="54" t="s">
        <v>111</v>
      </c>
    </row>
    <row r="30" spans="2:3" x14ac:dyDescent="0.25">
      <c r="B30" s="53">
        <v>28</v>
      </c>
      <c r="C30" s="54" t="s">
        <v>109</v>
      </c>
    </row>
    <row r="31" spans="2:3" x14ac:dyDescent="0.25">
      <c r="B31" s="53">
        <v>29</v>
      </c>
      <c r="C31" s="54" t="s">
        <v>111</v>
      </c>
    </row>
    <row r="32" spans="2:3" x14ac:dyDescent="0.25">
      <c r="B32" s="53">
        <v>30</v>
      </c>
      <c r="C32" s="54" t="s">
        <v>108</v>
      </c>
    </row>
    <row r="33" spans="2:3" x14ac:dyDescent="0.25">
      <c r="B33" s="53">
        <v>31</v>
      </c>
      <c r="C33" s="54" t="s">
        <v>109</v>
      </c>
    </row>
    <row r="34" spans="2:3" x14ac:dyDescent="0.25">
      <c r="B34" s="53">
        <v>32</v>
      </c>
      <c r="C34" s="54" t="s">
        <v>108</v>
      </c>
    </row>
    <row r="35" spans="2:3" x14ac:dyDescent="0.25">
      <c r="B35" s="53">
        <v>33</v>
      </c>
      <c r="C35" s="54" t="s">
        <v>111</v>
      </c>
    </row>
    <row r="36" spans="2:3" x14ac:dyDescent="0.25">
      <c r="B36" s="53">
        <v>34</v>
      </c>
      <c r="C36" s="54" t="s">
        <v>111</v>
      </c>
    </row>
    <row r="37" spans="2:3" x14ac:dyDescent="0.25">
      <c r="B37" s="53">
        <v>35</v>
      </c>
      <c r="C37" s="54" t="s">
        <v>111</v>
      </c>
    </row>
    <row r="38" spans="2:3" x14ac:dyDescent="0.25">
      <c r="B38" s="53">
        <v>36</v>
      </c>
      <c r="C38" s="54" t="s">
        <v>111</v>
      </c>
    </row>
    <row r="39" spans="2:3" x14ac:dyDescent="0.25">
      <c r="B39" s="53">
        <v>37</v>
      </c>
      <c r="C39" s="54" t="s">
        <v>111</v>
      </c>
    </row>
    <row r="40" spans="2:3" x14ac:dyDescent="0.25">
      <c r="B40" s="53">
        <v>38</v>
      </c>
      <c r="C40" s="54" t="s">
        <v>111</v>
      </c>
    </row>
    <row r="41" spans="2:3" x14ac:dyDescent="0.25">
      <c r="B41" s="53">
        <v>39</v>
      </c>
      <c r="C41" s="54" t="s">
        <v>111</v>
      </c>
    </row>
    <row r="42" spans="2:3" x14ac:dyDescent="0.25">
      <c r="B42" s="53">
        <v>40</v>
      </c>
      <c r="C42" s="54" t="s">
        <v>114</v>
      </c>
    </row>
    <row r="43" spans="2:3" x14ac:dyDescent="0.25">
      <c r="B43" s="53">
        <v>41</v>
      </c>
      <c r="C43" s="54" t="s">
        <v>109</v>
      </c>
    </row>
    <row r="44" spans="2:3" x14ac:dyDescent="0.25">
      <c r="B44" s="53">
        <v>42</v>
      </c>
      <c r="C44" s="54" t="s">
        <v>111</v>
      </c>
    </row>
    <row r="45" spans="2:3" x14ac:dyDescent="0.25">
      <c r="B45" s="53">
        <v>43</v>
      </c>
      <c r="C45" s="54" t="s">
        <v>111</v>
      </c>
    </row>
    <row r="46" spans="2:3" x14ac:dyDescent="0.25">
      <c r="B46" s="53">
        <v>44</v>
      </c>
      <c r="C46" s="54" t="s">
        <v>114</v>
      </c>
    </row>
    <row r="47" spans="2:3" x14ac:dyDescent="0.25">
      <c r="B47" s="53">
        <v>45</v>
      </c>
      <c r="C47" s="54" t="s">
        <v>111</v>
      </c>
    </row>
    <row r="48" spans="2:3" x14ac:dyDescent="0.25">
      <c r="B48" s="53">
        <v>46</v>
      </c>
      <c r="C48" s="54" t="s">
        <v>108</v>
      </c>
    </row>
    <row r="49" spans="2:3" x14ac:dyDescent="0.25">
      <c r="B49" s="53">
        <v>47</v>
      </c>
      <c r="C49" s="54" t="s">
        <v>109</v>
      </c>
    </row>
    <row r="50" spans="2:3" x14ac:dyDescent="0.25">
      <c r="B50" s="53">
        <v>48</v>
      </c>
      <c r="C50" s="54" t="s">
        <v>114</v>
      </c>
    </row>
    <row r="51" spans="2:3" x14ac:dyDescent="0.25">
      <c r="B51" s="53">
        <v>49</v>
      </c>
      <c r="C51" s="80" t="s">
        <v>112</v>
      </c>
    </row>
    <row r="52" spans="2:3" ht="15.75" thickBot="1" x14ac:dyDescent="0.3">
      <c r="B52" s="55">
        <v>50</v>
      </c>
      <c r="C52" s="56" t="s">
        <v>114</v>
      </c>
    </row>
  </sheetData>
  <sheetProtection password="B874" sheet="1" objects="1" scenarios="1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IFMG Completa 16 05</vt:lpstr>
      <vt:lpstr>Ranking pós distribuição</vt:lpstr>
      <vt:lpstr>Ordem de distribuição de código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Oiti José de Paula</dc:creator>
  <cp:lastModifiedBy>Olímpia de Sousa Marta</cp:lastModifiedBy>
  <dcterms:created xsi:type="dcterms:W3CDTF">2018-01-08T16:12:47Z</dcterms:created>
  <dcterms:modified xsi:type="dcterms:W3CDTF">2018-05-23T19:15:53Z</dcterms:modified>
</cp:coreProperties>
</file>